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Users\camila.tolentino\Desktop\"/>
    </mc:Choice>
  </mc:AlternateContent>
  <bookViews>
    <workbookView xWindow="0" yWindow="0" windowWidth="28800" windowHeight="12300" tabRatio="785"/>
  </bookViews>
  <sheets>
    <sheet name="Automatização dos Questionários" sheetId="7" r:id="rId1"/>
    <sheet name="Pontuação Obtida no IEGE" sheetId="9" r:id="rId2"/>
    <sheet name="Comprovantes dos Envios" sheetId="11" r:id="rId3"/>
    <sheet name="Cálculos das Dimensões do IEGE" sheetId="1" r:id="rId4"/>
    <sheet name="Manual IEGE" sheetId="10" r:id="rId5"/>
    <sheet name="Atribuição Pesos às Dimensões" sheetId="8" r:id="rId6"/>
  </sheets>
  <externalReferences>
    <externalReference r:id="rId7"/>
    <externalReference r:id="rId8"/>
    <externalReference r:id="rId9"/>
    <externalReference r:id="rId10"/>
    <externalReference r:id="rId11"/>
    <externalReference r:id="rId12"/>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J47" i="7" l="1"/>
  <c r="HJ46" i="7"/>
  <c r="HJ45" i="7"/>
  <c r="HJ44" i="7"/>
  <c r="HJ43" i="7"/>
  <c r="HJ41" i="7"/>
  <c r="HJ42" i="7"/>
  <c r="Z40" i="7" l="1"/>
  <c r="EZ40" i="7"/>
  <c r="V40" i="7"/>
  <c r="F3" i="1" l="1"/>
  <c r="E3" i="1"/>
  <c r="DK33" i="7" l="1"/>
  <c r="DI31" i="7"/>
  <c r="DH31" i="7"/>
  <c r="DG31" i="7"/>
  <c r="DF31" i="7"/>
  <c r="DD31" i="7"/>
  <c r="DC31" i="7"/>
  <c r="DB31" i="7"/>
  <c r="DA31" i="7"/>
  <c r="CW31" i="7"/>
  <c r="CU31" i="7"/>
  <c r="CR31" i="7"/>
  <c r="CN31" i="7"/>
  <c r="CL31" i="7"/>
  <c r="CK31" i="7"/>
  <c r="CJ31" i="7"/>
  <c r="CI31" i="7"/>
  <c r="CH31" i="7"/>
  <c r="CD31" i="7"/>
  <c r="CC31" i="7"/>
  <c r="CA31" i="7"/>
  <c r="BY31" i="7"/>
  <c r="BW31" i="7"/>
  <c r="BT31" i="7"/>
  <c r="BS31" i="7"/>
  <c r="BQ31" i="7"/>
  <c r="BO31" i="7"/>
  <c r="BM31" i="7"/>
  <c r="BK31" i="7"/>
  <c r="BI31" i="7"/>
  <c r="BG31" i="7"/>
  <c r="BE31" i="7"/>
  <c r="BC31" i="7"/>
  <c r="BB31" i="7"/>
  <c r="BA31" i="7"/>
  <c r="AZ31" i="7"/>
  <c r="AR33" i="7"/>
  <c r="AR31" i="7"/>
  <c r="AR32" i="7"/>
  <c r="AH33" i="7"/>
  <c r="AH32" i="7"/>
  <c r="AH31" i="7" s="1"/>
  <c r="Y33" i="7"/>
  <c r="Y32" i="7"/>
  <c r="Y31" i="7" s="1"/>
  <c r="X31" i="7"/>
  <c r="S33" i="7" l="1"/>
  <c r="R31" i="7"/>
  <c r="O33" i="7"/>
  <c r="N31" i="7"/>
  <c r="DZ42" i="7" l="1"/>
  <c r="DZ44" i="7"/>
  <c r="HQ40" i="7"/>
  <c r="DY40" i="7" l="1"/>
  <c r="DY46" i="7"/>
  <c r="AL21" i="7" l="1"/>
  <c r="AJ21" i="7"/>
  <c r="AH21" i="7"/>
  <c r="AF21" i="7"/>
  <c r="S50" i="7"/>
  <c r="BM12" i="7"/>
  <c r="BZ50" i="7"/>
  <c r="BW50" i="7"/>
  <c r="BF50" i="7"/>
  <c r="BF60" i="7" l="1"/>
  <c r="DO60" i="7"/>
  <c r="DN60" i="7"/>
  <c r="DI60" i="7"/>
  <c r="DH60" i="7"/>
  <c r="DF60" i="7"/>
  <c r="DD60" i="7"/>
  <c r="CO60" i="7"/>
  <c r="CN60" i="7"/>
  <c r="CJ60" i="7"/>
  <c r="CE60" i="7"/>
  <c r="CD60" i="7"/>
  <c r="CB60" i="7"/>
  <c r="CA60" i="7"/>
  <c r="BW60" i="7"/>
  <c r="BT60" i="7"/>
  <c r="BS60" i="7"/>
  <c r="BR60" i="7"/>
  <c r="BN60" i="7"/>
  <c r="BJ60" i="7"/>
  <c r="BE60" i="7"/>
  <c r="BD60" i="7"/>
  <c r="BC60" i="7"/>
  <c r="BB60" i="7"/>
  <c r="BA60" i="7"/>
  <c r="AY60" i="7"/>
  <c r="AV60" i="7"/>
  <c r="AR60" i="7"/>
  <c r="AN60" i="7"/>
  <c r="T50" i="7"/>
  <c r="AL60" i="7"/>
  <c r="AJ60" i="7"/>
  <c r="AF60" i="7"/>
  <c r="AE60" i="7"/>
  <c r="AA60" i="7"/>
  <c r="Z60" i="7"/>
  <c r="X60" i="7"/>
  <c r="U60" i="7"/>
  <c r="T60" i="7"/>
  <c r="P60" i="7"/>
  <c r="O60" i="7"/>
  <c r="N60" i="7"/>
  <c r="M60" i="7"/>
  <c r="L60" i="7"/>
  <c r="E61" i="7" l="1"/>
  <c r="C8" i="1" s="1"/>
  <c r="E8" i="1" s="1"/>
  <c r="F8" i="1" s="1"/>
  <c r="IA40" i="7"/>
  <c r="GE40" i="7"/>
  <c r="AD40" i="7"/>
  <c r="CS52" i="7"/>
  <c r="CT50" i="7" s="1"/>
  <c r="CO50" i="7"/>
  <c r="CN50" i="7"/>
  <c r="CM50" i="7"/>
  <c r="CK50" i="7"/>
  <c r="CE50" i="7"/>
  <c r="CD50" i="7"/>
  <c r="CC50" i="7"/>
  <c r="CA50" i="7"/>
  <c r="BU50" i="7"/>
  <c r="BR50" i="7"/>
  <c r="BO50" i="7"/>
  <c r="BJ50" i="7"/>
  <c r="BG50" i="7"/>
  <c r="BC50" i="7"/>
  <c r="AY50" i="7"/>
  <c r="AX50" i="7"/>
  <c r="AU50" i="7"/>
  <c r="AT50" i="7"/>
  <c r="AR50" i="7"/>
  <c r="AP50" i="7"/>
  <c r="AM50" i="7"/>
  <c r="AL50" i="7"/>
  <c r="AI50" i="7"/>
  <c r="AH50" i="7"/>
  <c r="AE50" i="7"/>
  <c r="AD50" i="7"/>
  <c r="AC50" i="7"/>
  <c r="Y50" i="7"/>
  <c r="V50" i="7"/>
  <c r="P50" i="7"/>
  <c r="O50" i="7"/>
  <c r="M50" i="7"/>
  <c r="L50" i="7"/>
  <c r="JI42" i="7"/>
  <c r="JJ40" i="7" s="1"/>
  <c r="IW40" i="7"/>
  <c r="IT40" i="7"/>
  <c r="IE40" i="7"/>
  <c r="HV40" i="7"/>
  <c r="E51" i="7" l="1"/>
  <c r="C7" i="1" s="1"/>
  <c r="E7" i="1" s="1"/>
  <c r="F7" i="1" s="1"/>
  <c r="GX40" i="7"/>
  <c r="GT40" i="7"/>
  <c r="GK40" i="7"/>
  <c r="FX40" i="7"/>
  <c r="FS40" i="7"/>
  <c r="FP40" i="7" l="1"/>
  <c r="FN40" i="7"/>
  <c r="FK40" i="7"/>
  <c r="FH40" i="7"/>
  <c r="EW40" i="7" l="1"/>
  <c r="ET40" i="7"/>
  <c r="EP40" i="7"/>
  <c r="EL40" i="7"/>
  <c r="EH40" i="7"/>
  <c r="EA40" i="7"/>
  <c r="DW40" i="7"/>
  <c r="DB40" i="7"/>
  <c r="DA40" i="7"/>
  <c r="BX40" i="7"/>
  <c r="AG40" i="7"/>
  <c r="T40" i="7"/>
  <c r="P40" i="7"/>
  <c r="L40" i="7" l="1"/>
  <c r="DL31" i="7"/>
  <c r="M31" i="7" l="1"/>
  <c r="L31" i="7"/>
  <c r="E32" i="7" s="1"/>
  <c r="EX22" i="7"/>
  <c r="EW21" i="7" s="1"/>
  <c r="EX28" i="7"/>
  <c r="DR21" i="7"/>
  <c r="DP21" i="7"/>
  <c r="CL21" i="7"/>
  <c r="AU21" i="7"/>
  <c r="C5" i="1" l="1"/>
  <c r="E5" i="1" s="1"/>
  <c r="F5" i="1" s="1"/>
  <c r="AA21" i="7"/>
  <c r="BH12" i="7"/>
  <c r="AW12" i="7"/>
  <c r="BT12" i="7"/>
  <c r="BS12" i="7"/>
  <c r="BR12" i="7"/>
  <c r="BQ12" i="7"/>
  <c r="BP12" i="7"/>
  <c r="BN12" i="7"/>
  <c r="BL12" i="7"/>
  <c r="BJ12" i="7"/>
  <c r="BI12" i="7"/>
  <c r="BD12" i="7"/>
  <c r="BC12" i="7"/>
  <c r="BB12" i="7"/>
  <c r="BA12" i="7"/>
  <c r="AV12" i="7"/>
  <c r="AU12" i="7"/>
  <c r="AT12" i="7"/>
  <c r="AS12" i="7"/>
  <c r="AG12" i="7"/>
  <c r="AQ12" i="7"/>
  <c r="AP12" i="7"/>
  <c r="AO12" i="7"/>
  <c r="AN12" i="7"/>
  <c r="AM12" i="7"/>
  <c r="R12" i="7" l="1"/>
  <c r="G5" i="1"/>
  <c r="G7" i="1"/>
  <c r="G8" i="1"/>
  <c r="AU3" i="7"/>
  <c r="AD5" i="7"/>
  <c r="AE3" i="7" s="1"/>
  <c r="AR3" i="7"/>
  <c r="Z3" i="7"/>
  <c r="BI3" i="7"/>
  <c r="BD3" i="7"/>
  <c r="BA3" i="7" l="1"/>
  <c r="Y3" i="7" l="1"/>
  <c r="N3" i="7"/>
  <c r="W3" i="7" l="1"/>
  <c r="BM3" i="7" l="1"/>
  <c r="AX3" i="7"/>
  <c r="BH3" i="7" l="1"/>
  <c r="AB12" i="7" l="1"/>
  <c r="Z12" i="7"/>
  <c r="X12" i="7"/>
  <c r="V12" i="7"/>
  <c r="ER21" i="7" l="1"/>
  <c r="EI21" i="7"/>
  <c r="CO21" i="7"/>
  <c r="O12" i="7"/>
  <c r="P12" i="7"/>
  <c r="Q12" i="7"/>
  <c r="N12" i="7"/>
  <c r="L12" i="7"/>
  <c r="E13" i="7" l="1"/>
  <c r="C3" i="1" s="1"/>
  <c r="G3" i="1" s="1"/>
  <c r="CA3" i="7"/>
  <c r="BZ3" i="7"/>
  <c r="BX3" i="7"/>
  <c r="BW3" i="7"/>
  <c r="BU3" i="7"/>
  <c r="BS3" i="7"/>
  <c r="BR3" i="7"/>
  <c r="BK3" i="7"/>
  <c r="AW3" i="7"/>
  <c r="AS3" i="7"/>
  <c r="AQ3" i="7"/>
  <c r="AP3" i="7"/>
  <c r="AN3" i="7"/>
  <c r="AL3" i="7"/>
  <c r="AJ3" i="7"/>
  <c r="AK3" i="7"/>
  <c r="AM3" i="7"/>
  <c r="AI3" i="7"/>
  <c r="AH3" i="7"/>
  <c r="AG3" i="7"/>
  <c r="T3" i="7" l="1"/>
  <c r="R3" i="7" l="1"/>
  <c r="Q3" i="7"/>
  <c r="L3" i="7"/>
  <c r="E4" i="7" l="1"/>
  <c r="C2" i="1" s="1"/>
  <c r="W21" i="7"/>
  <c r="N21" i="7"/>
  <c r="E2" i="1" l="1"/>
  <c r="F2" i="1" s="1"/>
  <c r="G2" i="1" s="1"/>
  <c r="EV21" i="7"/>
  <c r="EU21" i="7"/>
  <c r="DY21" i="7"/>
  <c r="DX21" i="7"/>
  <c r="DT21" i="7"/>
  <c r="DO21" i="7"/>
  <c r="DH21" i="7"/>
  <c r="DA21" i="7"/>
  <c r="CT21" i="7"/>
  <c r="CJ21" i="7" l="1"/>
  <c r="CI21" i="7"/>
  <c r="CC21" i="7"/>
  <c r="AY21" i="7"/>
  <c r="AX21" i="7"/>
  <c r="AV21" i="7"/>
  <c r="AQ21" i="7"/>
  <c r="AR21" i="7"/>
  <c r="AN21" i="7"/>
  <c r="E22" i="7" l="1"/>
  <c r="C4" i="1" s="1"/>
  <c r="E4" i="1" s="1"/>
  <c r="F4" i="1" s="1"/>
  <c r="D3" i="1"/>
  <c r="D4" i="1" l="1"/>
  <c r="G4" i="1"/>
  <c r="D7" i="1"/>
  <c r="D5" i="1"/>
  <c r="D8" i="1"/>
  <c r="D2" i="1"/>
  <c r="HI40" i="7"/>
  <c r="E41" i="7" s="1"/>
  <c r="C6" i="1" s="1"/>
  <c r="D6" i="1" l="1"/>
  <c r="E6" i="1"/>
  <c r="F6" i="1" s="1"/>
  <c r="G6" i="1" s="1"/>
  <c r="D9" i="1"/>
</calcChain>
</file>

<file path=xl/sharedStrings.xml><?xml version="1.0" encoding="utf-8"?>
<sst xmlns="http://schemas.openxmlformats.org/spreadsheetml/2006/main" count="2490" uniqueCount="1351">
  <si>
    <t>i-Educ</t>
  </si>
  <si>
    <t>i-Fiscal</t>
  </si>
  <si>
    <t>i-Planej</t>
  </si>
  <si>
    <t>Resultado para Cálculo IEGE</t>
  </si>
  <si>
    <t>ID da resposta</t>
  </si>
  <si>
    <t>Data de envio</t>
  </si>
  <si>
    <t>Última página</t>
  </si>
  <si>
    <t>Idioma inicial</t>
  </si>
  <si>
    <t>Data de início</t>
  </si>
  <si>
    <t>Data da última ação</t>
  </si>
  <si>
    <t>Endereço IP</t>
  </si>
  <si>
    <t>Dados do responsável pelo preenchimento do questionário: [Nome completo:]</t>
  </si>
  <si>
    <t>Dados do responsável pelo preenchimento do questionário: [Cargo / Função:]</t>
  </si>
  <si>
    <t>Dados do responsável pelo preenchimento do questionário: [Masp:]</t>
  </si>
  <si>
    <t>Dados do responsável pelo preenchimento do questionário: [CPF:]</t>
  </si>
  <si>
    <t>1.  Quantas instituições estaduais destinadas aos ensinos fundamental e médio estão em funcionamento? [EF:]</t>
  </si>
  <si>
    <t>1.  Quantas instituições estaduais destinadas aos ensinos fundamental e médio estão em funcionamento? [EM:]</t>
  </si>
  <si>
    <t>2. O Estado promoveu levantamento da existência de acesso (vagas disponíveis) para toda população em idade escolar dos ensinos fundamental e médio da rede estadual?</t>
  </si>
  <si>
    <t>3.  Existem parâmetros para enturmação dos estudantes? </t>
  </si>
  <si>
    <t>3.1 Informe os parâmetros para enturmação no ensino fundamental e os respectivos dados da enturmação efetiva:</t>
  </si>
  <si>
    <t>3.2 Informe os parâmetros para enturmação no ensino médio e os respectivos dados da enturmação efetiva:</t>
  </si>
  <si>
    <t>3.3  Os parâmetros estão sendo seguidos? </t>
  </si>
  <si>
    <t>4. Existem laboratórios de informática em funcionamento (utilizados pelos alunos) ou salas de aula com computadores nas instituições estaduais destinadas aos ensinos fundamental e médio?</t>
  </si>
  <si>
    <t>4.1  Qual percentual com relação ao total de escolas? [EF:]</t>
  </si>
  <si>
    <t>4.1  Qual percentual com relação ao total de escolas? [EM:]</t>
  </si>
  <si>
    <t>4.2 Qual percentual com conexão à internet em relação ao total de escolas? [EF:]</t>
  </si>
  <si>
    <t>4.2 Qual percentual com conexão à internet em relação ao total de escolas? [EM:]</t>
  </si>
  <si>
    <t>9.  O Estado complementa, com recursos próprios, o valor repassado pelo Governo Federal para a alimentação escolar? </t>
  </si>
  <si>
    <t>9.1 Informe o percentual do complemento em relação ao valor recebido do Governo Federal: [EF:]</t>
  </si>
  <si>
    <t>9.1 Informe o percentual do complemento em relação ao valor recebido do Governo Federal: [EM:]</t>
  </si>
  <si>
    <t>11.  Há nutricionista responsável pela elaboração e acompanhamento do cardápio da alimentação escolar em todas as instituições da rede estadual de ensino?</t>
  </si>
  <si>
    <t>11.1  Qual percentual das instituições da rede estadual de ensino que tem o serviço de nutricionista?  [EF:]</t>
  </si>
  <si>
    <t>11.1  Qual percentual das instituições da rede estadual de ensino que tem o serviço de nutricionista?  [EM:]</t>
  </si>
  <si>
    <t>12. Informe o percentual de atendimento do serviço de transporte escolar em relação ao total de alunos residentes em zona rural:</t>
  </si>
  <si>
    <t>14. O Estado possui Plano de Cargos e Salários para seus professores em conformidade com o Plano Nacional de Educação – PNE?</t>
  </si>
  <si>
    <t>15. O Estado cumpre o piso salarial nacional (jornada de 40horas/semanal) para todos os professores? </t>
  </si>
  <si>
    <t>16.1  Informe o percentual de temporários em relação ao total de professores: [Anos iniciais EF:]</t>
  </si>
  <si>
    <t>16.1  Informe o percentual de temporários em relação ao total de professores: [Anos finais EF:]</t>
  </si>
  <si>
    <t>16.1  Informe o percentual de temporários em relação ao total de professores: [EM:]</t>
  </si>
  <si>
    <t> 17. Qual a quantidade de professores efetivos com Especialização, Mestrado, Doutorado nos ensinos fundamental e médio? [Anos iniciais EF:][Especialização]</t>
  </si>
  <si>
    <t> 17. Qual a quantidade de professores efetivos com Especialização, Mestrado, Doutorado nos ensinos fundamental e médio? [Anos iniciais EF:][Mestrado]</t>
  </si>
  <si>
    <t> 17. Qual a quantidade de professores efetivos com Especialização, Mestrado, Doutorado nos ensinos fundamental e médio? [Anos iniciais EF:][Doutorado]</t>
  </si>
  <si>
    <t> 17. Qual a quantidade de professores efetivos com Especialização, Mestrado, Doutorado nos ensinos fundamental e médio? [Anos finais EF:][Especialização]</t>
  </si>
  <si>
    <t> 17. Qual a quantidade de professores efetivos com Especialização, Mestrado, Doutorado nos ensinos fundamental e médio? [Anos finais EF:][Mestrado]</t>
  </si>
  <si>
    <t> 17. Qual a quantidade de professores efetivos com Especialização, Mestrado, Doutorado nos ensinos fundamental e médio? [Anos finais EF:][Doutorado]</t>
  </si>
  <si>
    <t> 17. Qual a quantidade de professores efetivos com Especialização, Mestrado, Doutorado nos ensinos fundamental e médio? [EM:][Especialização]</t>
  </si>
  <si>
    <t> 17. Qual a quantidade de professores efetivos com Especialização, Mestrado, Doutorado nos ensinos fundamental e médio? [EM:][Mestrado]</t>
  </si>
  <si>
    <t> 17. Qual a quantidade de professores efetivos com Especialização, Mestrado, Doutorado nos ensinos fundamental e médio? [EM:][Doutorado]</t>
  </si>
  <si>
    <t>17.1  Informe o percentual de professores efetivos com Especialização, Mestrado, Doutorado em relação ao total de professores:  [Anos iniciais EF:][Especialização]</t>
  </si>
  <si>
    <t>17.1  Informe o percentual de professores efetivos com Especialização, Mestrado, Doutorado em relação ao total de professores:  [Anos iniciais EF:][Mestrado]</t>
  </si>
  <si>
    <t>17.1  Informe o percentual de professores efetivos com Especialização, Mestrado, Doutorado em relação ao total de professores:  [Anos iniciais EF:][Doutorado]</t>
  </si>
  <si>
    <t>17.1  Informe o percentual de professores efetivos com Especialização, Mestrado, Doutorado em relação ao total de professores:  [Anos finais EF:][Especialização]</t>
  </si>
  <si>
    <t>17.1  Informe o percentual de professores efetivos com Especialização, Mestrado, Doutorado em relação ao total de professores:  [Anos finais EF:][Mestrado]</t>
  </si>
  <si>
    <t>17.1  Informe o percentual de professores efetivos com Especialização, Mestrado, Doutorado em relação ao total de professores:  [Anos finais EF:][Doutorado]</t>
  </si>
  <si>
    <t>17.1  Informe o percentual de professores efetivos com Especialização, Mestrado, Doutorado em relação ao total de professores:  [EM:][Especialização]</t>
  </si>
  <si>
    <t>17.1  Informe o percentual de professores efetivos com Especialização, Mestrado, Doutorado em relação ao total de professores:  [EM:][Mestrado]</t>
  </si>
  <si>
    <t>17.1  Informe o percentual de professores efetivos com Especialização, Mestrado, Doutorado em relação ao total de professores:  [EM:][Doutorado]</t>
  </si>
  <si>
    <t>18. Qual valor aplicado na capacitação do corpo docente estadual? [EF:]</t>
  </si>
  <si>
    <t>18. Qual valor aplicado na capacitação do corpo docente estadual? [EM:]</t>
  </si>
  <si>
    <t>18.1 O valor aplicado no ano avaliado foi maior em relação ao exercício anterior?</t>
  </si>
  <si>
    <t>18.2  Informe o percentual aplicado em relação ao total dos recursos gastos em MDE: </t>
  </si>
  <si>
    <t>19.  Qual o número de professores e de diretores capacitados da rede estadual? [Professores:]</t>
  </si>
  <si>
    <t>19.  Qual o número de professores e de diretores capacitados da rede estadual? [Diretores:]</t>
  </si>
  <si>
    <t>19.1  Informe o percentual de professores capacitados em relação ao total de professores:</t>
  </si>
  <si>
    <t>19.2 Informe o percentual de diretores capacitados em relação ao total de diretores: </t>
  </si>
  <si>
    <t>19.3  Há programa estadual estruturado para reconhecimento e incentivo à capacitação dos profissionais da Educação?</t>
  </si>
  <si>
    <t>20.  Existem medidas a serem adotadas para substituição de profissionais em caso de ausência?</t>
  </si>
  <si>
    <t>20.1 Informe quais são estas medidas:</t>
  </si>
  <si>
    <t>21.  O Estado elaborou Plano Estadual de Educação em conformidade com o Plano Nacional de Educação – PNE?</t>
  </si>
  <si>
    <t>21.  O Estado elaborou Plano Estadual de Educação em conformidade com o Plano Nacional de Educação – PNE? [Outros]</t>
  </si>
  <si>
    <t>21.1  Qual a vigência do Plano?</t>
  </si>
  <si>
    <t>22.3   Qual percentual de escolas atendidas com esta política? [EF:]</t>
  </si>
  <si>
    <t>22.3   Qual percentual de escolas atendidas com esta política? [EM:]</t>
  </si>
  <si>
    <t>23.  O Estado oferta educação integral?</t>
  </si>
  <si>
    <t>23.1  Quantas instituições ofertam educação integral? [EF:]</t>
  </si>
  <si>
    <t>23.1  Quantas instituições ofertam educação integral? [EM:]</t>
  </si>
  <si>
    <t>23.2 Informe o percentual das instituições que ofertam a educação integral em relação ao total de escolas: [EF:]</t>
  </si>
  <si>
    <t>23.2 Informe o percentual das instituições que ofertam a educação integral em relação ao total de escolas: [EM:]</t>
  </si>
  <si>
    <t>24.  O Estado oferta educação especial sob perspectiva inclusiva? </t>
  </si>
  <si>
    <t>24.2 Informe o percentual das instituições que ofertam educação especial sob perspectiva inclusiva em relação ao total de escolas: [EF:]</t>
  </si>
  <si>
    <t>24.2 Informe o percentual das instituições que ofertam educação especial sob perspectiva inclusiva em relação ao total de escolas: [EM:]</t>
  </si>
  <si>
    <t>24.3 Informe o número de alunos atendidos pela educação especial sob perspectiva inclusiva: [EF:]</t>
  </si>
  <si>
    <t>24.3 Informe o número de alunos atendidos pela educação especial sob perspectiva inclusiva: [EM:]</t>
  </si>
  <si>
    <t>25. O Estado oferta educação profissional? </t>
  </si>
  <si>
    <t>25.2 Informe o percentual das instituições que ofertam educação profissional em relação ao total de escolas: [EJA:]</t>
  </si>
  <si>
    <t>25.2 Informe o percentual das instituições que ofertam educação profissional em relação ao total de escolas: [EM:]</t>
  </si>
  <si>
    <t>25.3 Informe o número de alunos atendidos pela educação profissional: [EJA:]</t>
  </si>
  <si>
    <t>25.3 Informe o número de alunos atendidos pela educação profissional: [EM:]</t>
  </si>
  <si>
    <t>26.  O Estado monitora a aplicação das Leis 10.639/03 e 11.645/08 nas escolas estaduais?</t>
  </si>
  <si>
    <t>27.  Existe Conselho Estadual de Educação estruturado e atuante no Estado?</t>
  </si>
  <si>
    <t>27.1  Quantas reuniões foram realizadas pelo Conselho Estadual de Educação durante o ano avaliado?</t>
  </si>
  <si>
    <t>28.  Existe Conselho de Acompanhamento e Controle Social do Fundo de Manutenção e Desenvolvimento da Educação Básica e de Valorização dos Profissionais (ConsFUNDEB) estruturado e atuante no Estado?</t>
  </si>
  <si>
    <t>28.1 Quantas reuniões foram realizadas pelo ConsFUNDEB durante o ano avaliado?</t>
  </si>
  <si>
    <t>29.  Existem colegiados escolares formais e atuantes nas escolas da rede estadual de ensino? </t>
  </si>
  <si>
    <t>29.1  Informe o percentual de escolas com colegiado escolar formal e atuante em relação ao total de escolas:</t>
  </si>
  <si>
    <t>30.  Durante o ano letivo, houve interrupção por greve ou por outros motivos?</t>
  </si>
  <si>
    <t>30.1  Quantos dias durou a interrupção? </t>
  </si>
  <si>
    <t>31.  O Estado aplicou programas de avaliação de rendimento escolar nos níveis fundamental e médio da rede estadual de ensino?</t>
  </si>
  <si>
    <t>32. O Estado utilizou indicador de aprendizado para análise do desempenho nos ensinos fundamental e médio da rede estadual de ensino?</t>
  </si>
  <si>
    <t>32.1 Informe o resultado do IDEB da rede estadual de ensino: [IDEB EF anos iniciais:]</t>
  </si>
  <si>
    <t>32.1 Informe o resultado do IDEB da rede estadual de ensino: [IDEB EF anos finais:]</t>
  </si>
  <si>
    <t>32.1 Informe o resultado do IDEB da rede estadual de ensino: [IDEB EM:]</t>
  </si>
  <si>
    <t>32.2 Informe outros indicadores de aprendizado utilizados pelo Estado e seus respectivos resultados: [EF anos iniciais:][Indicadores]</t>
  </si>
  <si>
    <t>32.2 Informe outros indicadores de aprendizado utilizados pelo Estado e seus respectivos resultados: [EF anos iniciais:][Resultados]</t>
  </si>
  <si>
    <t>32.2 Informe outros indicadores de aprendizado utilizados pelo Estado e seus respectivos resultados: [EF anos finais:][Indicadores]</t>
  </si>
  <si>
    <t>32.2 Informe outros indicadores de aprendizado utilizados pelo Estado e seus respectivos resultados: [EF anos finais:][Resultados]</t>
  </si>
  <si>
    <t>32.2 Informe outros indicadores de aprendizado utilizados pelo Estado e seus respectivos resultados: [EM:][Indicadores]</t>
  </si>
  <si>
    <t>32.2 Informe outros indicadores de aprendizado utilizados pelo Estado e seus respectivos resultados: [EM:][Resultados]</t>
  </si>
  <si>
    <t>33. O Estado monitora a taxa de abandono dos estudantes dos ensinos fundamental e médio da rede estadual de ensino? </t>
  </si>
  <si>
    <t>33.1  Existem metas traçadas para redução da taxa de abandono?</t>
  </si>
  <si>
    <t>33.2   Qual percentual alcançado das metas traçadas?</t>
  </si>
  <si>
    <t>34.  Qual a taxa de aprovação e de abandono dos alunos da rede estadual? [EF anos iniciais:][Taxa de aprovação]</t>
  </si>
  <si>
    <t>34.  Qual a taxa de aprovação e de abandono dos alunos da rede estadual? [EF anos iniciais:][Taxa de abandono]</t>
  </si>
  <si>
    <t>34.  Qual a taxa de aprovação e de abandono dos alunos da rede estadual? [EF anos finais:][Taxa de aprovação]</t>
  </si>
  <si>
    <t>34.  Qual a taxa de aprovação e de abandono dos alunos da rede estadual? [EF anos finais:][Taxa de abandono]</t>
  </si>
  <si>
    <t>34.  Qual a taxa de aprovação e de abandono dos alunos da rede estadual? [EM:][Taxa de aprovação]</t>
  </si>
  <si>
    <t>34.  Qual a taxa de aprovação e de abandono dos alunos da rede estadual? [EM:][Taxa de abandono]</t>
  </si>
  <si>
    <t>35.  O Estado possui levantamento da distorção idade-série para os ensinos fundamental e médio?</t>
  </si>
  <si>
    <t>35.1  Existem metas traçadas para redução da distorção idade-série para os ensinos fundamental e médio? </t>
  </si>
  <si>
    <t>35.2  Qual percentual alcançado das metas traçadas?</t>
  </si>
  <si>
    <t>36.  Qual percentual da receita vinculada aplicado na manutenção e desenvolvimento do ensino?</t>
  </si>
  <si>
    <t>37.  Qual percentual dos recursos do Fundo de Manutenção e Desenvolvimento da Educação Básica e de Valorização dos Profissionais da Educação (FUNDEB) foi aplicado com remuneração de profissionais do magistério em efetivo exercício? </t>
  </si>
  <si>
    <t>ATENÇÃO!!!   Ao clicar em "Enviar", o questionário será submetido definitivamente ao TCEMG.</t>
  </si>
  <si>
    <t>sim</t>
  </si>
  <si>
    <t>2.1 Informe: [a) Número de vagas:][            EF:]</t>
  </si>
  <si>
    <t>2.1 Informe: [a) Número de vagas:][            EM:]</t>
  </si>
  <si>
    <t>2.1 Informe: [b) Percentual de vagas em relação à demanda:][            EF:]</t>
  </si>
  <si>
    <t>2.1 Informe: [b) Percentual de vagas em relação à demanda:][            EM:]</t>
  </si>
  <si>
    <t>2.1 Informe: [c) Número de matrículas:][            EF:]</t>
  </si>
  <si>
    <t>2.1 Informe: [c) Número de matrículas:][            EM:]</t>
  </si>
  <si>
    <t>2.1 Informe: [d) Percentual de matrículas em relação à demanda:][            EF:]</t>
  </si>
  <si>
    <t>2.1 Informe: [d) Percentual de matrículas em relação à demanda:][            EM:]</t>
  </si>
  <si>
    <t>10. Informe o percentual de compra da alimentação escolar oriunda da agricultura familiar:</t>
  </si>
  <si>
    <t>16. Qual a quantidade de professores efetivos e de temporários/designados destinados aos ensinos fundamental e médio? [Anos iniciais EF:][Professores efetivos]</t>
  </si>
  <si>
    <t>16. Qual a quantidade de professores efetivos e de temporários/designados destinados aos ensinos fundamental e médio? [Anos iniciais EF:][Professores temporários/designados]</t>
  </si>
  <si>
    <t>16. Qual a quantidade de professores efetivos e de temporários/designados destinados aos ensinos fundamental e médio? [Anos finais EF:][Professores efetivos]</t>
  </si>
  <si>
    <t>16. Qual a quantidade de professores efetivos e de temporários/designados destinados aos ensinos fundamental e médio? [Anos finais EF:][Professores temporários/designados]</t>
  </si>
  <si>
    <t>16. Qual a quantidade de professores efetivos e de temporários/designados destinados aos ensinos fundamental e médio? [EM:][Professores efetivos]</t>
  </si>
  <si>
    <t>16. Qual a quantidade de professores efetivos e de temporários/designados destinados aos ensinos fundamental e médio? [EM:][Professores temporários/designados]</t>
  </si>
  <si>
    <t>22. O Estado dispõe de política estruturada para desenvolver competências de leitura e escrita de alunos com dificuldade de aprendizado?</t>
  </si>
  <si>
    <t>22.1 Existem metas traçadas?</t>
  </si>
  <si>
    <t>22.2 Das metas traçadas, qual percentual alcançado?</t>
  </si>
  <si>
    <t>23.3 Informe o número de alunos atendidos pela educação integral: [EF:]</t>
  </si>
  <si>
    <t>23.3 Informe o número de alunos atendidos pela educação integral: [EM:]</t>
  </si>
  <si>
    <t>PONTUAÇÃO</t>
  </si>
  <si>
    <r>
      <rPr>
        <b/>
        <sz val="11"/>
        <color theme="1"/>
        <rFont val="Calibri"/>
        <family val="2"/>
        <scheme val="minor"/>
      </rPr>
      <t>Sim</t>
    </r>
    <r>
      <rPr>
        <sz val="11"/>
        <color theme="1"/>
        <rFont val="Calibri"/>
        <family val="2"/>
        <scheme val="minor"/>
      </rPr>
      <t xml:space="preserve"> acima e </t>
    </r>
    <r>
      <rPr>
        <b/>
        <sz val="11"/>
        <color theme="1"/>
        <rFont val="Calibri"/>
        <family val="2"/>
        <scheme val="minor"/>
      </rPr>
      <t>Não</t>
    </r>
    <r>
      <rPr>
        <sz val="11"/>
        <color theme="1"/>
        <rFont val="Calibri"/>
        <family val="2"/>
        <scheme val="minor"/>
      </rPr>
      <t xml:space="preserve"> na questão 3.3 = peso </t>
    </r>
    <r>
      <rPr>
        <b/>
        <sz val="11"/>
        <color theme="1"/>
        <rFont val="Calibri"/>
        <family val="2"/>
        <scheme val="minor"/>
      </rPr>
      <t>2</t>
    </r>
  </si>
  <si>
    <r>
      <rPr>
        <b/>
        <sz val="11"/>
        <color theme="1"/>
        <rFont val="Calibri"/>
        <family val="2"/>
        <scheme val="minor"/>
      </rPr>
      <t>Sim</t>
    </r>
    <r>
      <rPr>
        <sz val="11"/>
        <color theme="1"/>
        <rFont val="Calibri"/>
        <family val="2"/>
        <scheme val="minor"/>
      </rPr>
      <t xml:space="preserve"> acima e </t>
    </r>
    <r>
      <rPr>
        <b/>
        <sz val="11"/>
        <color theme="1"/>
        <rFont val="Calibri"/>
        <family val="2"/>
        <scheme val="minor"/>
      </rPr>
      <t>Sim</t>
    </r>
    <r>
      <rPr>
        <sz val="11"/>
        <color theme="1"/>
        <rFont val="Calibri"/>
        <family val="2"/>
        <scheme val="minor"/>
      </rPr>
      <t xml:space="preserve"> na questão 3.3 = peso </t>
    </r>
    <r>
      <rPr>
        <b/>
        <sz val="11"/>
        <color theme="1"/>
        <rFont val="Calibri"/>
        <family val="2"/>
        <scheme val="minor"/>
      </rPr>
      <t>3</t>
    </r>
  </si>
  <si>
    <r>
      <rPr>
        <b/>
        <sz val="11"/>
        <color theme="1"/>
        <rFont val="Calibri"/>
        <family val="2"/>
        <scheme val="minor"/>
      </rPr>
      <t>#</t>
    </r>
    <r>
      <rPr>
        <sz val="11"/>
        <color theme="1"/>
        <rFont val="Calibri"/>
        <family val="2"/>
        <scheme val="minor"/>
      </rPr>
      <t xml:space="preserve"> destas acima = peso </t>
    </r>
    <r>
      <rPr>
        <b/>
        <sz val="11"/>
        <color theme="1"/>
        <rFont val="Calibri"/>
        <family val="2"/>
        <scheme val="minor"/>
      </rPr>
      <t>0</t>
    </r>
  </si>
  <si>
    <t>Sim</t>
  </si>
  <si>
    <r>
      <t xml:space="preserve">≥ 80% = Peso </t>
    </r>
    <r>
      <rPr>
        <b/>
        <sz val="11"/>
        <color theme="1"/>
        <rFont val="Calibri"/>
        <family val="2"/>
      </rPr>
      <t>3</t>
    </r>
  </si>
  <si>
    <r>
      <t xml:space="preserve">≥ 50% e &lt; 80% = Peso </t>
    </r>
    <r>
      <rPr>
        <b/>
        <sz val="11"/>
        <color theme="1"/>
        <rFont val="Calibri"/>
        <family val="2"/>
        <scheme val="minor"/>
      </rPr>
      <t>2</t>
    </r>
  </si>
  <si>
    <r>
      <t xml:space="preserve">≥ 10% e &lt; 50% = Peso </t>
    </r>
    <r>
      <rPr>
        <b/>
        <sz val="11"/>
        <color theme="1"/>
        <rFont val="Calibri"/>
        <family val="2"/>
        <scheme val="minor"/>
      </rPr>
      <t>1</t>
    </r>
  </si>
  <si>
    <r>
      <t xml:space="preserve">&lt; 10% = Peso </t>
    </r>
    <r>
      <rPr>
        <b/>
        <sz val="11"/>
        <color theme="1"/>
        <rFont val="Calibri"/>
        <family val="2"/>
        <scheme val="minor"/>
      </rPr>
      <t>0</t>
    </r>
  </si>
  <si>
    <t>13.  O Estado tem registro da rota e/ou do tempo gasto nas viagens pelos veículos do transporte escolar?</t>
  </si>
  <si>
    <t>13.1 Informe a idade média da frota escolar:  [Idade média:]</t>
  </si>
  <si>
    <r>
      <t xml:space="preserve"># = peso </t>
    </r>
    <r>
      <rPr>
        <b/>
        <sz val="11"/>
        <color theme="1"/>
        <rFont val="Calibri"/>
        <family val="2"/>
      </rPr>
      <t>0</t>
    </r>
  </si>
  <si>
    <r>
      <t xml:space="preserve">22 Sim, 22.1 Sim,22.2  ≥ 80% = peso </t>
    </r>
    <r>
      <rPr>
        <b/>
        <sz val="11"/>
        <color theme="1"/>
        <rFont val="Calibri"/>
        <family val="2"/>
      </rPr>
      <t>3</t>
    </r>
  </si>
  <si>
    <r>
      <t xml:space="preserve">22 Sim, 22.1 Sim, 22.2 ≥ 50% e &lt; 80% = peso </t>
    </r>
    <r>
      <rPr>
        <b/>
        <sz val="11"/>
        <color theme="1"/>
        <rFont val="Calibri"/>
        <family val="2"/>
      </rPr>
      <t>2</t>
    </r>
  </si>
  <si>
    <r>
      <t xml:space="preserve">27 Sim, 27.1 ≥ 6 reuniões = peso </t>
    </r>
    <r>
      <rPr>
        <b/>
        <sz val="11"/>
        <color theme="1"/>
        <rFont val="Calibri"/>
        <family val="2"/>
      </rPr>
      <t>3</t>
    </r>
  </si>
  <si>
    <r>
      <t xml:space="preserve">27 Sim, 27.1 ≥ 4 e &lt; 6 reuniões = peso </t>
    </r>
    <r>
      <rPr>
        <b/>
        <sz val="11"/>
        <color theme="1"/>
        <rFont val="Calibri"/>
        <family val="2"/>
      </rPr>
      <t>2</t>
    </r>
  </si>
  <si>
    <r>
      <t xml:space="preserve">28 Sim, 28.1 ≥ 6 reuniões = peso </t>
    </r>
    <r>
      <rPr>
        <b/>
        <sz val="11"/>
        <color theme="1"/>
        <rFont val="Calibri"/>
        <family val="2"/>
      </rPr>
      <t>3</t>
    </r>
  </si>
  <si>
    <r>
      <t xml:space="preserve">28 Sim, 28.1 ≥ 4 e &lt; 6 reuniões = peso </t>
    </r>
    <r>
      <rPr>
        <b/>
        <sz val="11"/>
        <color theme="1"/>
        <rFont val="Calibri"/>
        <family val="2"/>
      </rPr>
      <t>2</t>
    </r>
  </si>
  <si>
    <r>
      <t xml:space="preserve">Sim = peso </t>
    </r>
    <r>
      <rPr>
        <b/>
        <sz val="11"/>
        <color theme="1"/>
        <rFont val="Calibri"/>
        <family val="2"/>
        <scheme val="minor"/>
      </rPr>
      <t>3</t>
    </r>
  </si>
  <si>
    <r>
      <t xml:space="preserve">Parcialmente = peso </t>
    </r>
    <r>
      <rPr>
        <b/>
        <sz val="11"/>
        <color theme="1"/>
        <rFont val="Calibri"/>
        <family val="2"/>
        <scheme val="minor"/>
      </rPr>
      <t>2</t>
    </r>
  </si>
  <si>
    <r>
      <t xml:space="preserve">Não = peso </t>
    </r>
    <r>
      <rPr>
        <b/>
        <sz val="11"/>
        <color theme="1"/>
        <rFont val="Calibri"/>
        <family val="2"/>
        <scheme val="minor"/>
      </rPr>
      <t>0</t>
    </r>
  </si>
  <si>
    <r>
      <t xml:space="preserve">33 Sim, 33.1 Sim, 33.2  ≥ 80% = peso </t>
    </r>
    <r>
      <rPr>
        <b/>
        <sz val="11"/>
        <color theme="1"/>
        <rFont val="Calibri"/>
        <family val="2"/>
      </rPr>
      <t>3</t>
    </r>
  </si>
  <si>
    <r>
      <t xml:space="preserve">33 Sim, 33.1 Sim, 33.2 ≥ 50% e &lt; 80% = peso </t>
    </r>
    <r>
      <rPr>
        <b/>
        <sz val="11"/>
        <color theme="1"/>
        <rFont val="Calibri"/>
        <family val="2"/>
      </rPr>
      <t>2</t>
    </r>
  </si>
  <si>
    <r>
      <t xml:space="preserve">≥ 60% = peso </t>
    </r>
    <r>
      <rPr>
        <b/>
        <sz val="11"/>
        <color theme="1"/>
        <rFont val="Calibri"/>
        <family val="2"/>
        <scheme val="minor"/>
      </rPr>
      <t>3</t>
    </r>
  </si>
  <si>
    <r>
      <t xml:space="preserve">&lt; 25% = peso </t>
    </r>
    <r>
      <rPr>
        <b/>
        <sz val="11"/>
        <color theme="1"/>
        <rFont val="Calibri"/>
        <family val="2"/>
        <scheme val="minor"/>
      </rPr>
      <t>0</t>
    </r>
  </si>
  <si>
    <r>
      <t xml:space="preserve">≥ 25% = peso </t>
    </r>
    <r>
      <rPr>
        <b/>
        <sz val="11"/>
        <color theme="1"/>
        <rFont val="Calibri"/>
        <family val="2"/>
        <scheme val="minor"/>
      </rPr>
      <t>3</t>
    </r>
  </si>
  <si>
    <r>
      <t xml:space="preserve">&lt; 60% = peso </t>
    </r>
    <r>
      <rPr>
        <b/>
        <sz val="11"/>
        <color theme="1"/>
        <rFont val="Calibri"/>
        <family val="2"/>
        <scheme val="minor"/>
      </rPr>
      <t>0</t>
    </r>
    <r>
      <rPr>
        <sz val="11"/>
        <color theme="1"/>
        <rFont val="Calibri"/>
        <family val="2"/>
        <scheme val="minor"/>
      </rPr>
      <t/>
    </r>
  </si>
  <si>
    <t>1. O Estado possui Plano Estratégico de longo prazo (mínimo de 12 anos), no qual se vinculam os demais instrumentos de planejamento?  </t>
  </si>
  <si>
    <t>1.1  Existe participação da sociedade no processo de elaboração deste Plano Estratégico?</t>
  </si>
  <si>
    <t>2.  O Estado elabora diagnóstico e levantamento de problemas, necessidades, deficiências, antecedentes ao planejamento?</t>
  </si>
  <si>
    <t>2.1  As dimensões do IEGE (Planejamento, Fiscal, Saúde, Educação, Meio-ambiente, Desenvolvimento Econômico e Segurança Pública) são diagnosticadas? </t>
  </si>
  <si>
    <t>2.2 Os problemas e/ou demandas diagnosticados são contemplados nos instrumentos de planejamento e orçamento?</t>
  </si>
  <si>
    <t>3.  O Estado disponibiliza ao Tribunal de Contas os instrumentos de planejamento e gestão (PPA, LDO e LOA)  antes do envio ao Poder Legislativo?</t>
  </si>
  <si>
    <t>4. Os projetos de lei contendo os instrumentos de planejamento e orçamento (PPA, LDO, LOA) foram remetidos ao Poder Legislativo nos prazos legais estabelecidos? </t>
  </si>
  <si>
    <t>5.  O Poder Legislativo aprovou os instrumentos de planejamento e orçamento (PPA, LDO, LOA) nos prazos constitucionais? </t>
  </si>
  <si>
    <t>6.  Existe divulgação dos instrumentos de planejamento?</t>
  </si>
  <si>
    <t>6.1 Informe o meio de divulgação:</t>
  </si>
  <si>
    <t>6.2  O PPA é divulgado com os programas e seus indicadores; e os projetos e atividades com metas físicas e financeiras? </t>
  </si>
  <si>
    <t>7.  Qual percentual de programas do PPA com indicadores?  </t>
  </si>
  <si>
    <t>7.1 Todos os indicadores foram apurados?</t>
  </si>
  <si>
    <t>8. Qual percentual dos indicadores de programas do PPA apurados que apresentou melhora em relação ao exercício anterior ao ano avaliado? </t>
  </si>
  <si>
    <t>9. Há monitoramento e avaliação da execução do PPA com emissão de relatórios periódicos e final? </t>
  </si>
  <si>
    <t>9.1 Qual o conteúdo desses relatórios? [Programas previstos e executados]</t>
  </si>
  <si>
    <t>9.1 Qual o conteúdo desses relatórios? [Projetos, atividades e operações especiais previstos e executados]</t>
  </si>
  <si>
    <t>9.1 Qual o conteúdo desses relatórios? [Outros]</t>
  </si>
  <si>
    <t>11.  Há revisão anual do PPA para atualização e inclusão de novas demandas? </t>
  </si>
  <si>
    <t>12.  A LDO estabelece as prioridades e metas do governo? </t>
  </si>
  <si>
    <t>13.  A LDO prevê, ao final de cada bimestre, critérios para limitação de empenho e movimentação financeira quando a execução da receita não comportar o cumprimento das metas de resultado primário ou nominal?</t>
  </si>
  <si>
    <t>14.  A LDO prescreve condições e exigências para transferências de recursos a entidades públicas e privadas?</t>
  </si>
  <si>
    <t>15. A LDO define critérios de contingenciamento?</t>
  </si>
  <si>
    <t>16.  A LDO dispõe normas relativas ao controle de custos e à avaliação dos resultados dos programas financiados com recursos dos orçamentos?</t>
  </si>
  <si>
    <t>17.  O Anexo de Metas Fiscais integra a LDO nos termos exigidos pela LRF?  </t>
  </si>
  <si>
    <t>18. O Anexo de Riscos Fiscais integra a LDO nos termos exigidos pela LRF, com a avaliação dos passivos contingentes e outros riscos capazes de afetar as contas públicas?</t>
  </si>
  <si>
    <t>18.1 O Anexo foi elaborado em conformidade com o Manual de Demonstrativos Fiscais – MDF estabelecido pela Secretaria do Tesouro Nacional – STN?</t>
  </si>
  <si>
    <t>19.  A LOA foi elaborada de forma compatível com o PPA e a LDO? </t>
  </si>
  <si>
    <t>20. O conteúdo da lei orçamentária é desdobrado até o nível de elemento econômico da despesa? </t>
  </si>
  <si>
    <t>21. Na lei orçamentária, qual percentual para abertura de créditos adicionais por decreto?</t>
  </si>
  <si>
    <t>22.  As alterações orçamentárias decorrentes de remanejamento, transposição e transferência são realizadas mediante prévia autorização legislativa? </t>
  </si>
  <si>
    <t>23.  Qual percentual de emendas parlamentares incluídas no projeto de lei da LOA em relação ao total do orçamento?</t>
  </si>
  <si>
    <t>25.  Qual percentual de execução financeira das emendas parlamentares no orçamento do ano avaliado?</t>
  </si>
  <si>
    <t>26.  Para a elaboração das peças orçamentárias (PPA/LDO/LOA), é garantida a participação social por meio de audiências públicas? </t>
  </si>
  <si>
    <t>27. Há margem no orçamento destinada aos programas e/ou ações de projetos originários de participação popular?</t>
  </si>
  <si>
    <t>27.1 Informe o percentual da margem de participação popular no orçamento do ano avaliado:</t>
  </si>
  <si>
    <t>27.2 Informe o percentual da execução financeira relativa aos programas e/ou projetos de participação popular no orçamento do ano avaliado:</t>
  </si>
  <si>
    <t>28.  Qual a forma de realização das audiências públicas para a elaboração das peças orçamentárias?  [Presencial]</t>
  </si>
  <si>
    <t>28.  Qual a forma de realização das audiências públicas para a elaboração das peças orçamentárias?  [Internet]</t>
  </si>
  <si>
    <t>28.  Qual a forma de realização das audiências públicas para a elaboração das peças orçamentárias?  [Outros]</t>
  </si>
  <si>
    <t>29.  Quais canais de comunicação são utilizados pelo Estado para divulgação e anúncio dos resultados das audiências públicas e das coletas de sugestões? [Internet]</t>
  </si>
  <si>
    <t>29.  Quais canais de comunicação são utilizados pelo Estado para divulgação e anúncio dos resultados das audiências públicas e das coletas de sugestões? [Diário Oficial]</t>
  </si>
  <si>
    <t>29.  Quais canais de comunicação são utilizados pelo Estado para divulgação e anúncio dos resultados das audiências públicas e das coletas de sugestões? [Jornal de grande circulação]</t>
  </si>
  <si>
    <t>29.  Quais canais de comunicação são utilizados pelo Estado para divulgação e anúncio dos resultados das audiências públicas e das coletas de sugestões? [Outros]</t>
  </si>
  <si>
    <t>30.  As audiências públicas são realizadas de forma regionalizada?</t>
  </si>
  <si>
    <t>31.  Informe o número de audiências públicas realizadas no ano avaliado:  a) audiências públicas de planejamento:</t>
  </si>
  <si>
    <t>b) audiências públicas de monitoramento:</t>
  </si>
  <si>
    <t>32.  Existem mecanismos que permitem o monitoramento da inclusão e da implementação das demandas levantadas nas audiências públicas pelos órgãos de controle e pela sociedade? </t>
  </si>
  <si>
    <t>32.1 Especificar:</t>
  </si>
  <si>
    <t>33. No Estado, existe órgão responsável pelo controle interno criado por lei? </t>
  </si>
  <si>
    <t>33.1 O controle interno é independente e tem acesso a todas as informações da administração? </t>
  </si>
  <si>
    <t>33.2  As atribuições do controle interno são formalmente definidas?  </t>
  </si>
  <si>
    <t>33.3 O controle interno monitora os indicadores (metas) e avalia os resultados quanto à eficácia e eficiência e à efetividade da gestão orçamentária, financeira e patrimonial?</t>
  </si>
  <si>
    <t>33.4  O controle interno apoia o controle externo na sua missão institucional e dá ciência ao TCE quando toma conhecimento de qualquer irregularidade ou ilegalidade?</t>
  </si>
  <si>
    <t> 34. Em cada órgão e entidade de governo existe setor estruturado para efetuar e monitorar a execução do seu planejamento?</t>
  </si>
  <si>
    <t>35.  Existe carreira específica para servidores com habilidade técnica de planejamento gestão e orçamento? </t>
  </si>
  <si>
    <t>35.1  Não havendo carreira específica, os servidores responsáveis ou que cuidam dessas atividades têm dedicação exclusiva à matéria? </t>
  </si>
  <si>
    <t>36.  Há capacitação específica para os servidores responsáveis pelo planejamento?</t>
  </si>
  <si>
    <t>36.1  Qual a carga horária anual da capacitação?</t>
  </si>
  <si>
    <t>37.  O Estado adota manual/tutorial para o planejamento e sua execução, objetivando a gestão do conhecimento? </t>
  </si>
  <si>
    <t>38.  Há sistema informatizado para auxiliar na elaboração, monitoramento e avaliação do planejamento?</t>
  </si>
  <si>
    <t>38.1 O sistema informatizado é multiusuário? </t>
  </si>
  <si>
    <t>39.  Na estrutura administrativa central do Estado, há órgão voltado para consolidação, monitoramento e avaliação do planejamento e sua execução (PPA, LDO e LOA)? </t>
  </si>
  <si>
    <t>40.  Na estrutura administrativa do Estado, há unidade de Centro de Governo, responsável pela governança? </t>
  </si>
  <si>
    <t>ATENÇÃO!!!  Ao clicar em "Enviar", o questionário será submetido definitivamente ao TCEMG.</t>
  </si>
  <si>
    <r>
      <t xml:space="preserve"># = peso </t>
    </r>
    <r>
      <rPr>
        <b/>
        <sz val="11"/>
        <color theme="1"/>
        <rFont val="Calibri"/>
        <family val="2"/>
        <scheme val="minor"/>
      </rPr>
      <t>0</t>
    </r>
  </si>
  <si>
    <r>
      <t xml:space="preserve">Sim = peso </t>
    </r>
    <r>
      <rPr>
        <b/>
        <sz val="11"/>
        <color theme="1"/>
        <rFont val="Calibri"/>
        <family val="2"/>
        <scheme val="minor"/>
      </rPr>
      <t>2</t>
    </r>
  </si>
  <si>
    <t>pt-BR</t>
  </si>
  <si>
    <t>172.30.2.15</t>
  </si>
  <si>
    <t>teste</t>
  </si>
  <si>
    <t>≥ 70%</t>
  </si>
  <si>
    <r>
      <t xml:space="preserve">≥ 30% = Peso </t>
    </r>
    <r>
      <rPr>
        <b/>
        <sz val="11"/>
        <color theme="1"/>
        <rFont val="Calibri"/>
        <family val="2"/>
        <scheme val="minor"/>
      </rPr>
      <t>3</t>
    </r>
  </si>
  <si>
    <r>
      <t xml:space="preserve">&lt; 30% = peso </t>
    </r>
    <r>
      <rPr>
        <b/>
        <sz val="11"/>
        <color theme="1"/>
        <rFont val="Calibri"/>
        <family val="2"/>
        <scheme val="minor"/>
      </rPr>
      <t>2</t>
    </r>
  </si>
  <si>
    <r>
      <t xml:space="preserve">Sim, rota e tempo = peso </t>
    </r>
    <r>
      <rPr>
        <b/>
        <sz val="11"/>
        <color theme="1"/>
        <rFont val="Calibri"/>
        <family val="2"/>
        <scheme val="minor"/>
      </rPr>
      <t>3</t>
    </r>
  </si>
  <si>
    <r>
      <t xml:space="preserve">Sim, somente rota = peso </t>
    </r>
    <r>
      <rPr>
        <b/>
        <sz val="11"/>
        <color theme="1"/>
        <rFont val="Calibri"/>
        <family val="2"/>
        <scheme val="minor"/>
      </rPr>
      <t>2</t>
    </r>
  </si>
  <si>
    <r>
      <t xml:space="preserve">Sim, somente tempo = peso </t>
    </r>
    <r>
      <rPr>
        <b/>
        <sz val="11"/>
        <color theme="1"/>
        <rFont val="Calibri"/>
        <family val="2"/>
        <scheme val="minor"/>
      </rPr>
      <t>2</t>
    </r>
  </si>
  <si>
    <t>1.  As metas estabelecidas na LDO para receitas, despesas, resultados primário e nominal e montante da dívida pública foram alcançadas?  </t>
  </si>
  <si>
    <t>1.1  Descrever as metas que não foram alcançadas: </t>
  </si>
  <si>
    <t>2. O Poder Executivo publicou, em até trinta dias após o encerramento de cada bimestre, Relatório Resumido da Execução Orçamentária dos Poderes do Estado incluídos os órgãos e entidades da administração direta e indireta?</t>
  </si>
  <si>
    <t>3.  Os titulares dos Poderes e órgãos publicaram, em até trinta dias após o encerramento do quadrimestre, Relatório de Gestão Fiscal?</t>
  </si>
  <si>
    <t>4. O total das receitas primárias suplantou o total das despesas primárias no ano avaliado?</t>
  </si>
  <si>
    <t>5. Quanto ao Resultado Nominal, o Estado cumpriu a meta estabelecida na LDO para o ano avaliado?</t>
  </si>
  <si>
    <t>6.  Foram implementadas medidas para a melhoria da capacidade de arrecadação de impostos e outras receitas com vistas a: [combate à evasão e sonegação fiscal de receitas]</t>
  </si>
  <si>
    <t>6.  Foram implementadas medidas para a melhoria da capacidade de arrecadação de impostos e outras receitas com vistas a: [evolução do montante dos créditos tributários passíveis de cobrança administrativa]</t>
  </si>
  <si>
    <t>6.  Foram implementadas medidas para a melhoria da capacidade de arrecadação de impostos e outras receitas com vistas a: [aumento da quantidade e valores de ações ajuizadas para cobrança da dívida ativa]</t>
  </si>
  <si>
    <t>6.  Foram implementadas medidas para a melhoria da capacidade de arrecadação de impostos e outras receitas com vistas a: [não foram implementadas medidas para a melhoria da capacidade de arrecadação]</t>
  </si>
  <si>
    <t>7. As receitas previstas foram desdobradas em metas bimestrais de arrecadação?</t>
  </si>
  <si>
    <t>7.1 O Estado monitora a execução orçamentária da receita prevista na LOA, visando a correção de possíveis desvios em relação ao planejado?</t>
  </si>
  <si>
    <t>8.  Consta na LDO meta para arrecadação do ICMS? </t>
  </si>
  <si>
    <t>8.1 Qual o percentual de execução no ano avaliado da meta prevista na LDO para a arrecadação do ICMS?</t>
  </si>
  <si>
    <t>9. Consta na LDO meta para arrecadação do IPVA?</t>
  </si>
  <si>
    <t>9.1  Qual o percentual de execução no ano avaliado da meta prevista na LDO para a arrecadação do IPVA?</t>
  </si>
  <si>
    <t>10.  Consta na LDO meta para arrecadação do ITCD?</t>
  </si>
  <si>
    <t>10.1 Qual o percentual de execução no ano avaliado da meta prevista na LDO para a arrecadação do ITCD? </t>
  </si>
  <si>
    <t>11. Em relação à receita corrente líquida do ano avaliado, informe o percentual de: </t>
  </si>
  <si>
    <t>a) renúncias consolidadas e novas:</t>
  </si>
  <si>
    <t>b) benefícios heterônomos:</t>
  </si>
  <si>
    <t>12. Quanto à concessão ou ampliação de incentivos ou benefícios de natureza tributária da qual decorra renúncia de receita, responda:</t>
  </si>
  <si>
    <t>12.1 O Demonstrativo do Anexo de Metas Fiscais da LDO, que objetiva apontar a estimativa e compensação da renúncia de receitas, evidencia a indicação das medidas de compensação para cada renúncia de receita, critérios transparentes e consistentes estabelecidos para apuração da estimativa das renúncias de receitas e para apuração das respectivas medidas de compensação?</t>
  </si>
  <si>
    <t>12.2 Há publicidade e transparência dos valores dos benefícios concedidos por segmento econômico e por modalidade de renúncia?</t>
  </si>
  <si>
    <t>12.3 A administração tributária avalia, formalmente, o custo-benefício da abertura de programas de recuperação de créditos, adota indicadores para avaliação e avalia tais indicadores de resultado periodicamente? </t>
  </si>
  <si>
    <t>12.4 Os registros contábeis da renúncia de receita decorrentes da concessão ou ampliação de incentivos ou benefícios de natureza tributária estão em conformidade com as Normas Brasileiras de Contabilidade Aplicadas ao Setor Público e as orientações e manuais da Secretaria do Tesouro Nacional?</t>
  </si>
  <si>
    <t>12.5 Existem relatórios ou outro documento formal de avaliação quanto à eficiência e ao alcance do retorno e resultados esperados da política de renúncia fiscal, que objetiva atrair investimentos e proporcionar o desenvolvimento econômico?</t>
  </si>
  <si>
    <t>13. O Estado monitora a execução orçamentária da despesa fixada na LOA, visando a correção de possíveis desvios em relação ao planejado? </t>
  </si>
  <si>
    <t>14.  O Estado estabeleceu a programação financeira e o cronograma de execução mensal de desembolso?</t>
  </si>
  <si>
    <t>15.  O Estado realiza limitação de empenho e movimentação financeira, segundo os critérios fixados pela LDO, caso verifique, ao final de um bimestre, que a realização da receita poderá não comportar o cumprimento das metas de resultado primário ou nominal estabelecido no Anexo de Metas Fiscais?</t>
  </si>
  <si>
    <t>16.  A abertura de créditos adicionais se deu nos limites fixados em lei e com indicação dos recursos e justificativas correspondentes?  </t>
  </si>
  <si>
    <t>17. A execução orçamentária dos investimentos do orçamento fiscal ocorreu de forma regionalizada?</t>
  </si>
  <si>
    <t>18. Qual foi a taxa de investimento observada na execução do orçamento em relação à receita corrente líquida no ano avaliado?</t>
  </si>
  <si>
    <t>19. Qual percentual da despesa com pessoal do Poder Executivo em relação à receita corrente líquida? </t>
  </si>
  <si>
    <t>20. Qual o percentual da despesa com pessoal do Poder Legislativo (Assembleia e TCE) em relação à receita corrente líquida?</t>
  </si>
  <si>
    <t>21. Qual o percentual da despesa com pessoal do Poder Judiciário em relação à receita corrente líquida?</t>
  </si>
  <si>
    <t>22. Qual o percentual da despesa com pessoal do Ministério Público em relação à receita corrente líquida? </t>
  </si>
  <si>
    <t>23. Qual o percentual da despesa com pessoal consolidada do Estado em relação à receita corrente líquida?</t>
  </si>
  <si>
    <t>24.  Em relação à receita corrente líquida, qual o percentual de despesas com contratação de:  [a) serviços de consultoria:]</t>
  </si>
  <si>
    <t>24.  Em relação à receita corrente líquida, qual o percentual de despesas com contratação de:  [b) mão de obra temporária:]</t>
  </si>
  <si>
    <t>24.  Em relação à receita corrente líquida, qual o percentual de despesas com contratação de:  [c) mão de obra terceirizada:]</t>
  </si>
  <si>
    <t>25. Existe equilíbrio financeiro entre despesas e receitas do RPPS? </t>
  </si>
  <si>
    <t>26.  Existe equilíbrio atuarial do RPPS?</t>
  </si>
  <si>
    <t>27.  O Estado criou e implementou Previdência Complementar? </t>
  </si>
  <si>
    <t>28.  Nos aportes para cobertura do déficit atuarial do RPPS, o Estado observa a Portaria MPS 746/2011, que determina a aplicação financeira desses recursos por no mínimo 5 anos?</t>
  </si>
  <si>
    <t>29.  Com relação ao total da dívida ativa, no ano avaliado, informe o percentual de:  </t>
  </si>
  <si>
    <t>a) recebimento:</t>
  </si>
  <si>
    <t>b) demais modalidades de extinção e exclusão:</t>
  </si>
  <si>
    <t>30. Qual o percentual de prescrição de processos judiciais referentes à cobrança de dívida ativa no ano avaliado, em relação ao valor total dos créditos de dívida ativa extintos?</t>
  </si>
  <si>
    <t>31. O montante do Serviço da Dívida Estadual (amortização, juros e encargos) respeitou os 11,5% da receita corrente líquida, conforme Resolução do Senado Federal?</t>
  </si>
  <si>
    <t>32. O Estado realizou as metas e os compromissos definidos no Programa de Reestruturação e Ajuste Fiscal – PAF?  </t>
  </si>
  <si>
    <t>32.1 A avaliação feita pela Secretaria do Tesouro Nacional – STN sobre o cumprimento dessas metas tem sido positiva?</t>
  </si>
  <si>
    <t>33. O montante da Dívida Pública Estadual respeitou os limites estabelecidos na Resolução do Senado Federal?</t>
  </si>
  <si>
    <t>34. Informe o percentual do valor inscrito em restos a pagar no exercício anterior pago no ano avaliado:</t>
  </si>
  <si>
    <t>35. Os restos a pagar do ano avaliado foram inscritos com a correspondente disponibilidade de caixa?</t>
  </si>
  <si>
    <t>35.1 Informe o montante dos restos a pagar inscritos:</t>
  </si>
  <si>
    <t>36. As operações de crédito realizadas no ano avaliado foram inferiores ao montante das despesas de capital realizadas pelo Estado?  </t>
  </si>
  <si>
    <t>37. Os limites e as condições para a realização de operações de crédito, bem como o saldo global das garantias concedidas, ficaram de acordo com o estabelecido na Resolução do Senado Federal?</t>
  </si>
  <si>
    <t>38.  Existe suficiência financeira para quitação dos precatórios inscritos no ano avaliado? </t>
  </si>
  <si>
    <t>39. Foi observado o prazo de 5 anos para pagamento do estoque de precatórios, a contar de 1/1/16?</t>
  </si>
  <si>
    <t>40. Houve aplicação de recursos oriundos da alienação de bens e direitos em despesas correntes, ressalvadas as destinadas por lei aos regimes de previdência social, geral e próprio dos servidores públicos? </t>
  </si>
  <si>
    <r>
      <t xml:space="preserve">sim = peso </t>
    </r>
    <r>
      <rPr>
        <b/>
        <sz val="11"/>
        <color theme="1"/>
        <rFont val="Calibri"/>
        <family val="2"/>
        <scheme val="minor"/>
      </rPr>
      <t>3</t>
    </r>
  </si>
  <si>
    <r>
      <t xml:space="preserve">parcialmente = peso </t>
    </r>
    <r>
      <rPr>
        <b/>
        <sz val="11"/>
        <color theme="1"/>
        <rFont val="Calibri"/>
        <family val="2"/>
        <scheme val="minor"/>
      </rPr>
      <t>3</t>
    </r>
  </si>
  <si>
    <t>24. Qual o percentual, no ano avaliado, de alteração dos créditos orçamentários previstos na LOA?</t>
  </si>
  <si>
    <r>
      <t xml:space="preserve">22 Sim, 22.1 Sim, 22.2 &lt; 50% = peso </t>
    </r>
    <r>
      <rPr>
        <b/>
        <sz val="11"/>
        <color theme="1"/>
        <rFont val="Calibri"/>
        <family val="2"/>
      </rPr>
      <t>1</t>
    </r>
    <r>
      <rPr>
        <sz val="11"/>
        <color theme="1"/>
        <rFont val="Calibri"/>
        <family val="2"/>
        <scheme val="minor"/>
      </rPr>
      <t/>
    </r>
  </si>
  <si>
    <r>
      <t xml:space="preserve">33 Sim, 33.1 Sim, 33.2 &lt; 50% = peso </t>
    </r>
    <r>
      <rPr>
        <b/>
        <sz val="11"/>
        <color theme="1"/>
        <rFont val="Calibri"/>
        <family val="2"/>
      </rPr>
      <t>1</t>
    </r>
    <r>
      <rPr>
        <sz val="11"/>
        <color theme="1"/>
        <rFont val="Calibri"/>
        <family val="2"/>
        <scheme val="minor"/>
      </rPr>
      <t/>
    </r>
  </si>
  <si>
    <t>Não</t>
  </si>
  <si>
    <r>
      <t xml:space="preserve">12.1 Sim, 12.2 Sim, 12.3 Sim, 12.4 Sim, 12.5 Sim = peso </t>
    </r>
    <r>
      <rPr>
        <b/>
        <sz val="11"/>
        <color theme="1"/>
        <rFont val="Calibri"/>
        <family val="2"/>
        <scheme val="minor"/>
      </rPr>
      <t>3</t>
    </r>
  </si>
  <si>
    <r>
      <t xml:space="preserve">Sim para 03 perguntas entre 12.1 a 12.5 = peso </t>
    </r>
    <r>
      <rPr>
        <b/>
        <sz val="11"/>
        <color theme="1"/>
        <rFont val="Calibri"/>
        <family val="2"/>
        <scheme val="minor"/>
      </rPr>
      <t>2</t>
    </r>
  </si>
  <si>
    <t>100%</t>
  </si>
  <si>
    <t>10 Para o cálculo do Indicador de Avaliação do Planejamento – IAP, informe sobre a execução orçamentária das ações dos programas do PPA: [a) A razão entre o número de ações cujo EFISi esteja entre 0,7 e 1,3 e o total de ações previstas, excluídas as não-orçamentárias*:]</t>
  </si>
  <si>
    <t>10 Para o cálculo do Indicador de Avaliação do Planejamento – IAP, informe sobre a execução orçamentária das ações dos programas do PPA: [b) A razão entre o número de ações cujo EFINi esteja entre 0,7 e 1,3 e o total de ações previstas, excluídas as não-orçamentárias*:]</t>
  </si>
  <si>
    <t>10 Para o cálculo do Indicador de Avaliação do Planejamento – IAP, informe sobre a execução orçamentária das ações dos programas do PPA: [c) A razão entre o número de ações cujo Índice de Equilíbrio da Execução Orçamentária (IEEOi) esteja entre 0,7 e 1,3  e o total de ações previstas, excluídas as não-orçamentárias*:]</t>
  </si>
  <si>
    <t>INFORMATIVA</t>
  </si>
  <si>
    <t>IAP: ((A+B+C)/3)*100---------&gt;</t>
  </si>
  <si>
    <t>CÁLCULO DO IAP:</t>
  </si>
  <si>
    <r>
      <rPr>
        <sz val="11"/>
        <color rgb="FFFF0000"/>
        <rFont val="Calibri"/>
        <family val="2"/>
        <scheme val="minor"/>
      </rPr>
      <t>#</t>
    </r>
    <r>
      <rPr>
        <sz val="11"/>
        <color theme="1"/>
        <rFont val="Calibri"/>
        <family val="2"/>
        <scheme val="minor"/>
      </rPr>
      <t xml:space="preserve"> = </t>
    </r>
    <r>
      <rPr>
        <sz val="11"/>
        <color theme="9"/>
        <rFont val="Calibri"/>
        <family val="2"/>
        <scheme val="minor"/>
      </rPr>
      <t xml:space="preserve">peso </t>
    </r>
    <r>
      <rPr>
        <b/>
        <sz val="11"/>
        <color theme="9"/>
        <rFont val="Calibri"/>
        <family val="2"/>
        <scheme val="minor"/>
      </rPr>
      <t>0</t>
    </r>
  </si>
  <si>
    <t>Resp. Questão 19. =</t>
  </si>
  <si>
    <r>
      <t>(</t>
    </r>
    <r>
      <rPr>
        <b/>
        <sz val="11"/>
        <color theme="1"/>
        <rFont val="Calibri"/>
        <family val="2"/>
      </rPr>
      <t xml:space="preserve">Resp. Questão 36. </t>
    </r>
    <r>
      <rPr>
        <sz val="11"/>
        <color theme="1"/>
        <rFont val="Calibri"/>
        <family val="2"/>
      </rPr>
      <t xml:space="preserve">= </t>
    </r>
    <r>
      <rPr>
        <sz val="11"/>
        <color theme="8"/>
        <rFont val="Calibri"/>
        <family val="2"/>
      </rPr>
      <t>Sim</t>
    </r>
    <r>
      <rPr>
        <sz val="11"/>
        <color theme="1"/>
        <rFont val="Calibri"/>
        <family val="2"/>
      </rPr>
      <t>) e (</t>
    </r>
    <r>
      <rPr>
        <b/>
        <sz val="11"/>
        <color theme="1"/>
        <rFont val="Calibri"/>
        <family val="2"/>
      </rPr>
      <t>Resp. Questão 36.1</t>
    </r>
    <r>
      <rPr>
        <sz val="11"/>
        <color theme="1"/>
        <rFont val="Calibri"/>
        <family val="2"/>
      </rPr>
      <t xml:space="preserve"> = </t>
    </r>
    <r>
      <rPr>
        <sz val="11"/>
        <color theme="8"/>
        <rFont val="Calibri"/>
        <family val="2"/>
      </rPr>
      <t>≥ 40 horas</t>
    </r>
    <r>
      <rPr>
        <sz val="11"/>
        <color theme="1"/>
        <rFont val="Calibri"/>
        <family val="2"/>
      </rPr>
      <t xml:space="preserve">) = </t>
    </r>
    <r>
      <rPr>
        <b/>
        <sz val="11"/>
        <color theme="9"/>
        <rFont val="Calibri"/>
        <family val="2"/>
      </rPr>
      <t>Peso 3</t>
    </r>
  </si>
  <si>
    <r>
      <t>(</t>
    </r>
    <r>
      <rPr>
        <b/>
        <sz val="11"/>
        <color theme="1"/>
        <rFont val="Calibri"/>
        <family val="2"/>
        <scheme val="minor"/>
      </rPr>
      <t>Resp. Questão 36.</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 Questão 36.1</t>
    </r>
    <r>
      <rPr>
        <sz val="11"/>
        <color theme="1"/>
        <rFont val="Calibri"/>
        <family val="2"/>
        <scheme val="minor"/>
      </rPr>
      <t xml:space="preserve"> = </t>
    </r>
    <r>
      <rPr>
        <sz val="11"/>
        <color theme="8"/>
        <rFont val="Calibri"/>
        <family val="2"/>
      </rPr>
      <t>≥ 20 e &lt; 40 horas</t>
    </r>
    <r>
      <rPr>
        <sz val="11"/>
        <color theme="1"/>
        <rFont val="Calibri"/>
        <family val="2"/>
      </rPr>
      <t xml:space="preserve">) = </t>
    </r>
    <r>
      <rPr>
        <b/>
        <sz val="11"/>
        <color theme="9"/>
        <rFont val="Calibri"/>
        <family val="2"/>
        <scheme val="minor"/>
      </rPr>
      <t>Peso 2</t>
    </r>
  </si>
  <si>
    <r>
      <t>(</t>
    </r>
    <r>
      <rPr>
        <b/>
        <sz val="11"/>
        <color theme="1"/>
        <rFont val="Calibri"/>
        <family val="2"/>
        <scheme val="minor"/>
      </rPr>
      <t>Resp. Questão 36.</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 Questão 36.1</t>
    </r>
    <r>
      <rPr>
        <sz val="11"/>
        <color theme="1"/>
        <rFont val="Calibri"/>
        <family val="2"/>
        <scheme val="minor"/>
      </rPr>
      <t xml:space="preserve"> = </t>
    </r>
    <r>
      <rPr>
        <sz val="11"/>
        <color theme="8"/>
        <rFont val="Calibri"/>
        <family val="2"/>
        <scheme val="minor"/>
      </rPr>
      <t>&lt; 20 horas</t>
    </r>
    <r>
      <rPr>
        <sz val="11"/>
        <color theme="1"/>
        <rFont val="Calibri"/>
        <family val="2"/>
        <scheme val="minor"/>
      </rPr>
      <t>)</t>
    </r>
    <r>
      <rPr>
        <sz val="11"/>
        <color theme="1"/>
        <rFont val="Calibri"/>
        <family val="2"/>
      </rPr>
      <t xml:space="preserve"> =</t>
    </r>
    <r>
      <rPr>
        <b/>
        <sz val="11"/>
        <color theme="9"/>
        <rFont val="Calibri"/>
        <family val="2"/>
      </rPr>
      <t xml:space="preserve"> </t>
    </r>
    <r>
      <rPr>
        <b/>
        <sz val="11"/>
        <color theme="9"/>
        <rFont val="Calibri"/>
        <family val="2"/>
        <scheme val="minor"/>
      </rPr>
      <t>Peso 1</t>
    </r>
  </si>
  <si>
    <r>
      <t>(</t>
    </r>
    <r>
      <rPr>
        <b/>
        <sz val="11"/>
        <color theme="1"/>
        <rFont val="Calibri"/>
        <family val="2"/>
        <scheme val="minor"/>
      </rPr>
      <t xml:space="preserve">Resp. Questão 36. </t>
    </r>
    <r>
      <rPr>
        <sz val="11"/>
        <color theme="1"/>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</si>
  <si>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37. =</t>
    </r>
    <r>
      <rPr>
        <b/>
        <sz val="11"/>
        <color theme="8"/>
        <rFont val="Calibri"/>
        <family val="2"/>
        <scheme val="minor"/>
      </rPr>
      <t xml:space="preserve">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</si>
  <si>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 xml:space="preserve">Resp. Questão 37. = </t>
    </r>
    <r>
      <rPr>
        <sz val="11"/>
        <color rgb="FFFF0000"/>
        <rFont val="Calibri"/>
        <family val="2"/>
        <scheme val="minor"/>
      </rPr>
      <t>Não</t>
    </r>
    <r>
      <rPr>
        <sz val="11"/>
        <color theme="1"/>
        <rFont val="Calibri"/>
        <family val="2"/>
        <scheme val="minor"/>
      </rPr>
      <t>) =</t>
    </r>
    <r>
      <rPr>
        <b/>
        <sz val="11"/>
        <color theme="9"/>
        <rFont val="Calibri"/>
        <family val="2"/>
        <scheme val="minor"/>
      </rPr>
      <t xml:space="preserve"> peso 0</t>
    </r>
  </si>
  <si>
    <r>
      <t>(</t>
    </r>
    <r>
      <rPr>
        <b/>
        <sz val="11"/>
        <color theme="1"/>
        <rFont val="Calibri"/>
        <family val="2"/>
      </rPr>
      <t xml:space="preserve">Resp. Questão 38. = </t>
    </r>
    <r>
      <rPr>
        <sz val="11"/>
        <color theme="8"/>
        <rFont val="Calibri"/>
        <family val="2"/>
      </rPr>
      <t>Sim</t>
    </r>
    <r>
      <rPr>
        <sz val="11"/>
        <color theme="1"/>
        <rFont val="Calibri"/>
        <family val="2"/>
      </rPr>
      <t>) e (</t>
    </r>
    <r>
      <rPr>
        <b/>
        <sz val="11"/>
        <color theme="1"/>
        <rFont val="Calibri"/>
        <family val="2"/>
      </rPr>
      <t>Resp. Questão 38.1</t>
    </r>
    <r>
      <rPr>
        <sz val="11"/>
        <color theme="1"/>
        <rFont val="Calibri"/>
        <family val="2"/>
      </rPr>
      <t xml:space="preserve"> =</t>
    </r>
    <r>
      <rPr>
        <sz val="11"/>
        <color theme="8"/>
        <rFont val="Calibri"/>
        <family val="2"/>
      </rPr>
      <t xml:space="preserve"> Sim</t>
    </r>
    <r>
      <rPr>
        <sz val="11"/>
        <color theme="1"/>
        <rFont val="Calibri"/>
        <family val="2"/>
      </rPr>
      <t xml:space="preserve">) = </t>
    </r>
    <r>
      <rPr>
        <b/>
        <sz val="11"/>
        <color theme="9"/>
        <rFont val="Calibri"/>
        <family val="2"/>
      </rPr>
      <t>Peso 2</t>
    </r>
  </si>
  <si>
    <r>
      <t>(</t>
    </r>
    <r>
      <rPr>
        <b/>
        <sz val="11"/>
        <color theme="1"/>
        <rFont val="Calibri"/>
        <family val="2"/>
        <scheme val="minor"/>
      </rPr>
      <t>Resp. Questão 38.</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 Questão 38.1</t>
    </r>
    <r>
      <rPr>
        <sz val="11"/>
        <color theme="1"/>
        <rFont val="Calibri"/>
        <family val="2"/>
        <scheme val="minor"/>
      </rPr>
      <t xml:space="preserve"> = </t>
    </r>
    <r>
      <rPr>
        <sz val="11"/>
        <color rgb="FFFF0000"/>
        <rFont val="Calibri"/>
        <family val="2"/>
        <scheme val="minor"/>
      </rPr>
      <t>Não</t>
    </r>
    <r>
      <rPr>
        <sz val="11"/>
        <color theme="1"/>
        <rFont val="Calibri"/>
        <family val="2"/>
        <scheme val="minor"/>
      </rPr>
      <t>)</t>
    </r>
    <r>
      <rPr>
        <sz val="11"/>
        <color theme="1"/>
        <rFont val="Calibri"/>
        <family val="2"/>
      </rPr>
      <t xml:space="preserve"> = </t>
    </r>
    <r>
      <rPr>
        <b/>
        <sz val="11"/>
        <color theme="9"/>
        <rFont val="Calibri"/>
        <family val="2"/>
        <scheme val="minor"/>
      </rPr>
      <t>Peso 1</t>
    </r>
  </si>
  <si>
    <r>
      <t>(</t>
    </r>
    <r>
      <rPr>
        <b/>
        <sz val="11"/>
        <color theme="1"/>
        <rFont val="Calibri"/>
        <family val="2"/>
        <scheme val="minor"/>
      </rPr>
      <t>Resp. Questão 38. =</t>
    </r>
    <r>
      <rPr>
        <b/>
        <sz val="11"/>
        <color rgb="FFFF0000"/>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</si>
  <si>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39. = </t>
    </r>
    <r>
      <rPr>
        <sz val="11"/>
        <color theme="8"/>
        <rFont val="Calibri"/>
        <family val="2"/>
        <scheme val="minor"/>
      </rPr>
      <t>Sim</t>
    </r>
    <r>
      <rPr>
        <sz val="11"/>
        <color theme="1"/>
        <rFont val="Calibri"/>
        <family val="2"/>
        <scheme val="minor"/>
      </rPr>
      <t>) =</t>
    </r>
    <r>
      <rPr>
        <b/>
        <sz val="11"/>
        <color theme="9"/>
        <rFont val="Calibri"/>
        <family val="2"/>
        <scheme val="minor"/>
      </rPr>
      <t xml:space="preserve"> peso 3</t>
    </r>
  </si>
  <si>
    <r>
      <t>(</t>
    </r>
    <r>
      <rPr>
        <b/>
        <sz val="11"/>
        <color theme="1"/>
        <rFont val="Calibri"/>
        <family val="2"/>
        <scheme val="minor"/>
      </rPr>
      <t xml:space="preserve">Resp. Questão 39.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</si>
  <si>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40.</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</si>
  <si>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40.</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</si>
  <si>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rPr>
        <b/>
        <sz val="11"/>
        <color theme="1"/>
        <rFont val="Calibri"/>
        <family val="2"/>
        <scheme val="minor"/>
      </rPr>
      <t>(Resp Questão 1.</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</si>
  <si>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1. = </t>
    </r>
    <r>
      <rPr>
        <sz val="11"/>
        <color theme="8"/>
        <rFont val="Calibri"/>
        <family val="2"/>
        <scheme val="minor"/>
      </rPr>
      <t>Sim</t>
    </r>
    <r>
      <rPr>
        <b/>
        <sz val="11"/>
        <color theme="1"/>
        <rFont val="Calibri"/>
        <family val="2"/>
        <scheme val="minor"/>
      </rPr>
      <t xml:space="preserve"> </t>
    </r>
    <r>
      <rPr>
        <sz val="11"/>
        <color theme="1"/>
        <rFont val="Calibri"/>
        <family val="2"/>
        <scheme val="minor"/>
      </rPr>
      <t>) e (</t>
    </r>
    <r>
      <rPr>
        <b/>
        <sz val="11"/>
        <color theme="1"/>
        <rFont val="Calibri"/>
        <family val="2"/>
        <scheme val="minor"/>
      </rPr>
      <t>Resp. Questão 1.1 =</t>
    </r>
    <r>
      <rPr>
        <sz val="11"/>
        <color theme="1"/>
        <rFont val="Calibri"/>
        <family val="2"/>
        <scheme val="minor"/>
      </rPr>
      <t xml:space="preserve">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</si>
  <si>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t>
    </r>
    <r>
      <rPr>
        <sz val="11"/>
        <color theme="1"/>
        <rFont val="Calibri"/>
        <family val="2"/>
        <scheme val="minor"/>
      </rPr>
      <t xml:space="preserve"> </t>
    </r>
    <r>
      <rPr>
        <b/>
        <sz val="11"/>
        <color theme="1"/>
        <rFont val="Calibri"/>
        <family val="2"/>
        <scheme val="minor"/>
      </rPr>
      <t>Questão 1.1</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</si>
  <si>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t>
    </r>
    <r>
      <rPr>
        <sz val="11"/>
        <color theme="1"/>
        <rFont val="Calibri"/>
        <family val="2"/>
        <scheme val="minor"/>
      </rPr>
      <t xml:space="preserve">. = </t>
    </r>
    <r>
      <rPr>
        <sz val="11"/>
        <color theme="8"/>
        <rFont val="Calibri"/>
        <family val="2"/>
        <scheme val="minor"/>
      </rPr>
      <t>Sim</t>
    </r>
    <r>
      <rPr>
        <sz val="11"/>
        <color theme="1"/>
        <rFont val="Calibri"/>
        <family val="2"/>
        <scheme val="minor"/>
      </rPr>
      <t>)</t>
    </r>
    <r>
      <rPr>
        <sz val="11"/>
        <color theme="8"/>
        <rFont val="Calibri"/>
        <family val="2"/>
        <scheme val="minor"/>
      </rPr>
      <t xml:space="preserve"> </t>
    </r>
    <r>
      <rPr>
        <sz val="11"/>
        <color theme="1"/>
        <rFont val="Calibri"/>
        <family val="2"/>
        <scheme val="minor"/>
      </rPr>
      <t>e (</t>
    </r>
    <r>
      <rPr>
        <b/>
        <sz val="11"/>
        <color theme="1"/>
        <rFont val="Calibri"/>
        <family val="2"/>
        <scheme val="minor"/>
      </rPr>
      <t>Resp. Questão 2.2</t>
    </r>
    <r>
      <rPr>
        <sz val="11"/>
        <color theme="1"/>
        <rFont val="Calibri"/>
        <family val="2"/>
        <scheme val="minor"/>
      </rPr>
      <t xml:space="preserve"> =</t>
    </r>
    <r>
      <rPr>
        <sz val="11"/>
        <color theme="8"/>
        <rFont val="Calibri"/>
        <family val="2"/>
        <scheme val="minor"/>
      </rPr>
      <t xml:space="preserve"> 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</si>
  <si>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2.1</t>
    </r>
    <r>
      <rPr>
        <sz val="11"/>
        <color theme="1"/>
        <rFont val="Calibri"/>
        <family val="2"/>
        <scheme val="minor"/>
      </rPr>
      <t xml:space="preserve"> = </t>
    </r>
    <r>
      <rPr>
        <sz val="11"/>
        <color theme="8"/>
        <rFont val="Calibri"/>
        <family val="2"/>
        <scheme val="minor"/>
      </rPr>
      <t>Sim</t>
    </r>
    <r>
      <rPr>
        <sz val="11"/>
        <color theme="1"/>
        <rFont val="Calibri"/>
        <family val="2"/>
        <scheme val="minor"/>
      </rPr>
      <t>) ou (</t>
    </r>
    <r>
      <rPr>
        <b/>
        <sz val="11"/>
        <color theme="1"/>
        <rFont val="Calibri"/>
        <family val="2"/>
        <scheme val="minor"/>
      </rPr>
      <t>Resp. Questão 2.1</t>
    </r>
    <r>
      <rPr>
        <sz val="11"/>
        <color theme="1"/>
        <rFont val="Calibri"/>
        <family val="2"/>
        <scheme val="minor"/>
      </rPr>
      <t xml:space="preserve"> =</t>
    </r>
    <r>
      <rPr>
        <sz val="11"/>
        <color theme="8"/>
        <rFont val="Calibri"/>
        <family val="2"/>
        <scheme val="minor"/>
      </rPr>
      <t xml:space="preserve"> </t>
    </r>
    <r>
      <rPr>
        <sz val="11"/>
        <color rgb="FFFF0000"/>
        <rFont val="Calibri"/>
        <family val="2"/>
        <scheme val="minor"/>
      </rPr>
      <t>Não</t>
    </r>
    <r>
      <rPr>
        <sz val="11"/>
        <color theme="1"/>
        <rFont val="Calibri"/>
        <family val="2"/>
        <scheme val="minor"/>
      </rPr>
      <t>) =</t>
    </r>
    <r>
      <rPr>
        <b/>
        <sz val="11"/>
        <color theme="9"/>
        <rFont val="Calibri"/>
        <family val="2"/>
        <scheme val="minor"/>
      </rPr>
      <t xml:space="preserve"> informativa</t>
    </r>
  </si>
  <si>
    <r>
      <rPr>
        <sz val="11"/>
        <color rgb="FFFF0000"/>
        <rFont val="Calibri"/>
        <family val="2"/>
        <scheme val="minor"/>
      </rPr>
      <t>#</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</si>
  <si>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3. </t>
    </r>
    <r>
      <rPr>
        <sz val="11"/>
        <color theme="1"/>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</si>
  <si>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</si>
  <si>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 xml:space="preserve">Resp. Questão 4.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</si>
  <si>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4.</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</si>
  <si>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6.</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 Questão 6.2</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</si>
  <si>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6.</t>
    </r>
    <r>
      <rPr>
        <sz val="11"/>
        <color theme="1"/>
        <rFont val="Calibri"/>
        <family val="2"/>
        <scheme val="minor"/>
      </rPr>
      <t xml:space="preserve"> = </t>
    </r>
    <r>
      <rPr>
        <sz val="11"/>
        <color theme="8"/>
        <rFont val="Calibri"/>
        <family val="2"/>
        <scheme val="minor"/>
      </rPr>
      <t>Sim</t>
    </r>
    <r>
      <rPr>
        <sz val="11"/>
        <color theme="1"/>
        <rFont val="Calibri"/>
        <family val="2"/>
        <scheme val="minor"/>
      </rPr>
      <t>) e</t>
    </r>
    <r>
      <rPr>
        <b/>
        <sz val="11"/>
        <color theme="1"/>
        <rFont val="Calibri"/>
        <family val="2"/>
        <scheme val="minor"/>
      </rPr>
      <t xml:space="preserve"> </t>
    </r>
    <r>
      <rPr>
        <sz val="11"/>
        <color theme="1"/>
        <rFont val="Calibri"/>
        <family val="2"/>
        <scheme val="minor"/>
      </rPr>
      <t>(</t>
    </r>
    <r>
      <rPr>
        <b/>
        <sz val="11"/>
        <color theme="1"/>
        <rFont val="Calibri"/>
        <family val="2"/>
        <scheme val="minor"/>
      </rPr>
      <t xml:space="preserve">Resp. Questão 6.2 </t>
    </r>
    <r>
      <rPr>
        <sz val="11"/>
        <color theme="1"/>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</si>
  <si>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6.</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</si>
  <si>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rPr>
      <t xml:space="preserve">Resp Questão 7. = </t>
    </r>
    <r>
      <rPr>
        <sz val="11"/>
        <color theme="1"/>
        <rFont val="Calibri"/>
        <family val="2"/>
      </rPr>
      <t xml:space="preserve"> </t>
    </r>
    <r>
      <rPr>
        <sz val="11"/>
        <color theme="8"/>
        <rFont val="Calibri"/>
        <family val="2"/>
      </rPr>
      <t>≥ 60%</t>
    </r>
    <r>
      <rPr>
        <sz val="11"/>
        <color theme="1"/>
        <rFont val="Calibri"/>
        <family val="2"/>
      </rPr>
      <t xml:space="preserve">) = </t>
    </r>
    <r>
      <rPr>
        <b/>
        <sz val="11"/>
        <color theme="9"/>
        <rFont val="Calibri"/>
        <family val="2"/>
      </rPr>
      <t>Peso 3</t>
    </r>
  </si>
  <si>
    <r>
      <t>(</t>
    </r>
    <r>
      <rPr>
        <b/>
        <sz val="11"/>
        <color theme="1"/>
        <rFont val="Calibri"/>
        <family val="2"/>
        <scheme val="minor"/>
      </rPr>
      <t xml:space="preserve">Resp Questão 7. = </t>
    </r>
    <r>
      <rPr>
        <sz val="11"/>
        <color theme="8"/>
        <rFont val="Calibri"/>
        <family val="2"/>
        <scheme val="minor"/>
      </rPr>
      <t xml:space="preserve"> ≥ 40% e &lt; 60%</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</si>
  <si>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 xml:space="preserve">Resp Questão 7. = </t>
    </r>
    <r>
      <rPr>
        <sz val="11"/>
        <color theme="1"/>
        <rFont val="Calibri"/>
        <family val="2"/>
        <scheme val="minor"/>
      </rPr>
      <t xml:space="preserve"> </t>
    </r>
    <r>
      <rPr>
        <sz val="11"/>
        <color theme="8"/>
        <rFont val="Calibri"/>
        <family val="2"/>
        <scheme val="minor"/>
      </rPr>
      <t>≥ 20% e &lt; 40%</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</si>
  <si>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 xml:space="preserve">Resp Questão 7. = </t>
    </r>
    <r>
      <rPr>
        <sz val="11"/>
        <color theme="1"/>
        <rFont val="Calibri"/>
        <family val="2"/>
        <scheme val="minor"/>
      </rPr>
      <t xml:space="preserve"> </t>
    </r>
    <r>
      <rPr>
        <sz val="11"/>
        <color rgb="FFFF0000"/>
        <rFont val="Calibri"/>
        <family val="2"/>
        <scheme val="minor"/>
      </rPr>
      <t>&lt; 20%</t>
    </r>
    <r>
      <rPr>
        <sz val="11"/>
        <color theme="1"/>
        <rFont val="Calibri"/>
        <family val="2"/>
        <scheme val="minor"/>
      </rPr>
      <t xml:space="preserve">) = </t>
    </r>
    <r>
      <rPr>
        <b/>
        <sz val="11"/>
        <color theme="9"/>
        <rFont val="Calibri"/>
        <family val="2"/>
        <scheme val="minor"/>
      </rPr>
      <t>Peso 0</t>
    </r>
  </si>
  <si>
    <r>
      <t>(</t>
    </r>
    <r>
      <rPr>
        <b/>
        <sz val="11"/>
        <color theme="1"/>
        <rFont val="Calibri"/>
        <family val="2"/>
      </rPr>
      <t>Resp. Questão 8.</t>
    </r>
    <r>
      <rPr>
        <sz val="11"/>
        <color theme="1"/>
        <rFont val="Calibri"/>
        <family val="2"/>
      </rPr>
      <t xml:space="preserve"> = </t>
    </r>
    <r>
      <rPr>
        <sz val="11"/>
        <color theme="8"/>
        <rFont val="Calibri"/>
        <family val="2"/>
      </rPr>
      <t>≥ 60%</t>
    </r>
    <r>
      <rPr>
        <sz val="11"/>
        <color theme="1"/>
        <rFont val="Calibri"/>
        <family val="2"/>
      </rPr>
      <t xml:space="preserve">) = </t>
    </r>
    <r>
      <rPr>
        <b/>
        <sz val="11"/>
        <color theme="9"/>
        <rFont val="Calibri"/>
        <family val="2"/>
      </rPr>
      <t>Peso 3</t>
    </r>
  </si>
  <si>
    <r>
      <t>(</t>
    </r>
    <r>
      <rPr>
        <b/>
        <sz val="11"/>
        <color theme="1"/>
        <rFont val="Calibri"/>
        <family val="2"/>
        <scheme val="minor"/>
      </rPr>
      <t>Resp. Questão 8.</t>
    </r>
    <r>
      <rPr>
        <sz val="11"/>
        <color theme="1"/>
        <rFont val="Calibri"/>
        <family val="2"/>
        <scheme val="minor"/>
      </rPr>
      <t xml:space="preserve"> = </t>
    </r>
    <r>
      <rPr>
        <sz val="11"/>
        <color theme="8"/>
        <rFont val="Calibri"/>
        <family val="2"/>
        <scheme val="minor"/>
      </rPr>
      <t>≥ 40%</t>
    </r>
    <r>
      <rPr>
        <sz val="11"/>
        <color theme="1"/>
        <rFont val="Calibri"/>
        <family val="2"/>
        <scheme val="minor"/>
      </rPr>
      <t xml:space="preserve"> </t>
    </r>
    <r>
      <rPr>
        <sz val="11"/>
        <color theme="8"/>
        <rFont val="Calibri"/>
        <family val="2"/>
        <scheme val="minor"/>
      </rPr>
      <t>e &lt; 60%</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</si>
  <si>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8.</t>
    </r>
    <r>
      <rPr>
        <sz val="11"/>
        <color theme="1"/>
        <rFont val="Calibri"/>
        <family val="2"/>
        <scheme val="minor"/>
      </rPr>
      <t xml:space="preserve"> = </t>
    </r>
    <r>
      <rPr>
        <sz val="11"/>
        <color theme="8"/>
        <rFont val="Calibri"/>
        <family val="2"/>
        <scheme val="minor"/>
      </rPr>
      <t>≥ 20% e &lt; 40%</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</si>
  <si>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Resp. Questão 8.</t>
    </r>
    <r>
      <rPr>
        <sz val="11"/>
        <color theme="1"/>
        <rFont val="Calibri"/>
        <family val="2"/>
        <scheme val="minor"/>
      </rPr>
      <t xml:space="preserve"> = </t>
    </r>
    <r>
      <rPr>
        <sz val="11"/>
        <color rgb="FFFF0000"/>
        <rFont val="Calibri"/>
        <family val="2"/>
        <scheme val="minor"/>
      </rPr>
      <t>&lt; 20%</t>
    </r>
    <r>
      <rPr>
        <sz val="11"/>
        <color theme="1"/>
        <rFont val="Calibri"/>
        <family val="2"/>
        <scheme val="minor"/>
      </rPr>
      <t xml:space="preserve">) = </t>
    </r>
    <r>
      <rPr>
        <b/>
        <sz val="11"/>
        <color theme="9"/>
        <rFont val="Calibri"/>
        <family val="2"/>
        <scheme val="minor"/>
      </rPr>
      <t>Peso 0</t>
    </r>
  </si>
  <si>
    <r>
      <t>(</t>
    </r>
    <r>
      <rPr>
        <b/>
        <sz val="11"/>
        <color theme="1"/>
        <rFont val="Calibri"/>
        <family val="2"/>
      </rPr>
      <t>Resp. Questão 9.</t>
    </r>
    <r>
      <rPr>
        <sz val="11"/>
        <color theme="1"/>
        <rFont val="Calibri"/>
        <family val="2"/>
      </rPr>
      <t xml:space="preserve"> = </t>
    </r>
    <r>
      <rPr>
        <sz val="11"/>
        <color theme="8"/>
        <rFont val="Calibri"/>
        <family val="2"/>
      </rPr>
      <t>Sim</t>
    </r>
    <r>
      <rPr>
        <sz val="11"/>
        <color theme="1"/>
        <rFont val="Calibri"/>
        <family val="2"/>
      </rPr>
      <t>) e ((</t>
    </r>
    <r>
      <rPr>
        <b/>
        <sz val="11"/>
        <color theme="1"/>
        <rFont val="Calibri"/>
        <family val="2"/>
      </rPr>
      <t>Resp. Questão 9.1 =</t>
    </r>
    <r>
      <rPr>
        <sz val="11"/>
        <color theme="1"/>
        <rFont val="Calibri"/>
        <family val="2"/>
      </rPr>
      <t xml:space="preserve"> </t>
    </r>
    <r>
      <rPr>
        <sz val="11"/>
        <color theme="8"/>
        <rFont val="Calibri"/>
        <family val="2"/>
      </rPr>
      <t>(Sim) Programas previstos e executados</t>
    </r>
    <r>
      <rPr>
        <sz val="11"/>
        <color theme="1"/>
        <rFont val="Calibri"/>
        <family val="2"/>
      </rPr>
      <t>) e (</t>
    </r>
    <r>
      <rPr>
        <b/>
        <sz val="11"/>
        <color theme="1"/>
        <rFont val="Calibri"/>
        <family val="2"/>
      </rPr>
      <t xml:space="preserve">Resp. Questão 9.1 </t>
    </r>
    <r>
      <rPr>
        <sz val="11"/>
        <color theme="8"/>
        <rFont val="Calibri"/>
        <family val="2"/>
      </rPr>
      <t>= (Sim) Projetos, atividades e operações especiais previstos e executados</t>
    </r>
    <r>
      <rPr>
        <sz val="11"/>
        <color theme="1"/>
        <rFont val="Calibri"/>
        <family val="2"/>
      </rPr>
      <t xml:space="preserve">)) = </t>
    </r>
    <r>
      <rPr>
        <b/>
        <sz val="11"/>
        <color theme="9"/>
        <rFont val="Calibri"/>
        <family val="2"/>
      </rPr>
      <t>Peso 3</t>
    </r>
  </si>
  <si>
    <r>
      <t>(</t>
    </r>
    <r>
      <rPr>
        <b/>
        <sz val="11"/>
        <color theme="1"/>
        <rFont val="Calibri"/>
        <family val="2"/>
      </rPr>
      <t>Resp. Questão 9.</t>
    </r>
    <r>
      <rPr>
        <sz val="11"/>
        <color theme="1"/>
        <rFont val="Calibri"/>
        <family val="2"/>
      </rPr>
      <t xml:space="preserve"> = </t>
    </r>
    <r>
      <rPr>
        <sz val="11"/>
        <color theme="8"/>
        <rFont val="Calibri"/>
        <family val="2"/>
      </rPr>
      <t>Sim</t>
    </r>
    <r>
      <rPr>
        <sz val="11"/>
        <color theme="1"/>
        <rFont val="Calibri"/>
        <family val="2"/>
      </rPr>
      <t>) e (</t>
    </r>
    <r>
      <rPr>
        <b/>
        <sz val="11"/>
        <color theme="1"/>
        <rFont val="Calibri"/>
        <family val="2"/>
      </rPr>
      <t>Resp. Questão 9.1</t>
    </r>
    <r>
      <rPr>
        <sz val="11"/>
        <color theme="1"/>
        <rFont val="Calibri"/>
        <family val="2"/>
      </rPr>
      <t xml:space="preserve"> = </t>
    </r>
    <r>
      <rPr>
        <sz val="11"/>
        <color theme="8"/>
        <rFont val="Calibri"/>
        <family val="2"/>
      </rPr>
      <t>(Sim) Programas previstos e executados</t>
    </r>
    <r>
      <rPr>
        <sz val="11"/>
        <color theme="1"/>
        <rFont val="Calibri"/>
        <family val="2"/>
      </rPr>
      <t xml:space="preserve">) = </t>
    </r>
    <r>
      <rPr>
        <b/>
        <sz val="11"/>
        <color theme="9"/>
        <rFont val="Calibri"/>
        <family val="2"/>
      </rPr>
      <t>Peso 2</t>
    </r>
  </si>
  <si>
    <r>
      <t>(</t>
    </r>
    <r>
      <rPr>
        <b/>
        <sz val="11"/>
        <color theme="1"/>
        <rFont val="Calibri"/>
        <family val="2"/>
      </rPr>
      <t>Resp. Questão 9.</t>
    </r>
    <r>
      <rPr>
        <sz val="11"/>
        <color theme="1"/>
        <rFont val="Calibri"/>
        <family val="2"/>
      </rPr>
      <t xml:space="preserve"> = </t>
    </r>
    <r>
      <rPr>
        <sz val="11"/>
        <color rgb="FFFF0000"/>
        <rFont val="Calibri"/>
        <family val="2"/>
      </rPr>
      <t>Não</t>
    </r>
    <r>
      <rPr>
        <sz val="11"/>
        <color theme="1"/>
        <rFont val="Calibri"/>
        <family val="2"/>
      </rPr>
      <t xml:space="preserve">) = </t>
    </r>
    <r>
      <rPr>
        <b/>
        <sz val="11"/>
        <color theme="9"/>
        <rFont val="Calibri"/>
        <family val="2"/>
      </rPr>
      <t>Peso 0</t>
    </r>
  </si>
  <si>
    <r>
      <t>(</t>
    </r>
    <r>
      <rPr>
        <b/>
        <sz val="11"/>
        <color theme="1"/>
        <rFont val="Calibri"/>
        <family val="2"/>
      </rPr>
      <t xml:space="preserve">Resp. Questão 10. a), b) e c) </t>
    </r>
    <r>
      <rPr>
        <sz val="11"/>
        <color theme="8"/>
        <rFont val="Calibri"/>
        <family val="2"/>
      </rPr>
      <t>= IAP ≥ 80%</t>
    </r>
    <r>
      <rPr>
        <sz val="11"/>
        <color theme="1"/>
        <rFont val="Calibri"/>
        <family val="2"/>
      </rPr>
      <t xml:space="preserve">) = </t>
    </r>
    <r>
      <rPr>
        <b/>
        <sz val="11"/>
        <color theme="9"/>
        <rFont val="Calibri"/>
        <family val="2"/>
      </rPr>
      <t>Peso 5</t>
    </r>
  </si>
  <si>
    <r>
      <t>(</t>
    </r>
    <r>
      <rPr>
        <b/>
        <sz val="11"/>
        <color theme="1"/>
        <rFont val="Calibri"/>
        <family val="2"/>
        <scheme val="minor"/>
      </rPr>
      <t>Resp. Questão 10. a), b) e c)</t>
    </r>
    <r>
      <rPr>
        <sz val="11"/>
        <color theme="8"/>
        <rFont val="Calibri"/>
        <family val="2"/>
        <scheme val="minor"/>
      </rPr>
      <t xml:space="preserve"> = IAP ≥ 60%</t>
    </r>
    <r>
      <rPr>
        <sz val="11"/>
        <color theme="1"/>
        <rFont val="Calibri"/>
        <family val="2"/>
        <scheme val="minor"/>
      </rPr>
      <t xml:space="preserve">) = </t>
    </r>
    <r>
      <rPr>
        <b/>
        <sz val="11"/>
        <color theme="9"/>
        <rFont val="Calibri"/>
        <family val="2"/>
        <scheme val="minor"/>
      </rPr>
      <t>Peso 4</t>
    </r>
  </si>
  <si>
    <r>
      <t>(</t>
    </r>
    <r>
      <rPr>
        <b/>
        <sz val="11"/>
        <color theme="1"/>
        <rFont val="Calibri"/>
        <family val="2"/>
        <scheme val="minor"/>
      </rPr>
      <t>Resp. Questão 10. a), b) e c)</t>
    </r>
    <r>
      <rPr>
        <sz val="11"/>
        <color theme="8"/>
        <rFont val="Calibri"/>
        <family val="2"/>
        <scheme val="minor"/>
      </rPr>
      <t xml:space="preserve"> = IAP ≥ 40%</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</si>
  <si>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10. a), b) e c)</t>
    </r>
    <r>
      <rPr>
        <sz val="11"/>
        <color theme="8"/>
        <rFont val="Calibri"/>
        <family val="2"/>
        <scheme val="minor"/>
      </rPr>
      <t xml:space="preserve"> = IAP ≥ 20%</t>
    </r>
    <r>
      <rPr>
        <sz val="11"/>
        <color theme="1"/>
        <rFont val="Calibri"/>
        <family val="2"/>
        <scheme val="minor"/>
      </rPr>
      <t xml:space="preserve">) = </t>
    </r>
    <r>
      <rPr>
        <b/>
        <sz val="11"/>
        <color theme="9"/>
        <rFont val="Calibri"/>
        <family val="2"/>
        <scheme val="minor"/>
      </rPr>
      <t>Peso 2</t>
    </r>
    <r>
      <rPr>
        <sz val="11"/>
        <color theme="1"/>
        <rFont val="Calibri"/>
        <family val="2"/>
        <scheme val="minor"/>
      </rPr>
      <t/>
    </r>
  </si>
  <si>
    <r>
      <t>(</t>
    </r>
    <r>
      <rPr>
        <b/>
        <sz val="11"/>
        <color theme="1"/>
        <rFont val="Calibri"/>
        <family val="2"/>
        <scheme val="minor"/>
      </rPr>
      <t>Resp. Questão 10. a), b) e c)</t>
    </r>
    <r>
      <rPr>
        <sz val="11"/>
        <color theme="8"/>
        <rFont val="Calibri"/>
        <family val="2"/>
        <scheme val="minor"/>
      </rPr>
      <t xml:space="preserve"> = IAP &lt; 20%</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</si>
  <si>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Resp. Questão 11.</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</si>
  <si>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11.</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</si>
  <si>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12.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</si>
  <si>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12.</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</si>
  <si>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13.</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</si>
  <si>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13.</t>
    </r>
    <r>
      <rPr>
        <sz val="11"/>
        <color theme="1"/>
        <rFont val="Calibri"/>
        <family val="2"/>
        <scheme val="minor"/>
      </rPr>
      <t xml:space="preserve"> =</t>
    </r>
    <r>
      <rPr>
        <sz val="11"/>
        <color rgb="FFFF0000"/>
        <rFont val="Calibri"/>
        <family val="2"/>
        <scheme val="minor"/>
      </rPr>
      <t xml:space="preserve"> 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</si>
  <si>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14.</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</si>
  <si>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14.</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</si>
  <si>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15.</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</si>
  <si>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 xml:space="preserve">Resp. Questão 15. </t>
    </r>
    <r>
      <rPr>
        <sz val="11"/>
        <color theme="1"/>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</si>
  <si>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16. </t>
    </r>
    <r>
      <rPr>
        <sz val="11"/>
        <color theme="1"/>
        <rFont val="Calibri"/>
        <family val="2"/>
        <scheme val="minor"/>
      </rPr>
      <t xml:space="preserve">= </t>
    </r>
    <r>
      <rPr>
        <sz val="11"/>
        <color theme="8"/>
        <rFont val="Calibri"/>
        <family val="2"/>
        <scheme val="minor"/>
      </rPr>
      <t>Sim</t>
    </r>
    <r>
      <rPr>
        <sz val="11"/>
        <color theme="1"/>
        <rFont val="Calibri"/>
        <family val="2"/>
        <scheme val="minor"/>
      </rPr>
      <t>) =</t>
    </r>
    <r>
      <rPr>
        <b/>
        <sz val="11"/>
        <color theme="9"/>
        <rFont val="Calibri"/>
        <family val="2"/>
        <scheme val="minor"/>
      </rPr>
      <t xml:space="preserve"> peso 2</t>
    </r>
  </si>
  <si>
    <r>
      <t>(</t>
    </r>
    <r>
      <rPr>
        <b/>
        <sz val="11"/>
        <color theme="1"/>
        <rFont val="Calibri"/>
        <family val="2"/>
        <scheme val="minor"/>
      </rPr>
      <t>Resp. Questão 16.</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</si>
  <si>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17.</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</si>
  <si>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17.</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</si>
  <si>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18.</t>
    </r>
    <r>
      <rPr>
        <sz val="11"/>
        <color theme="1"/>
        <rFont val="Calibri"/>
        <family val="2"/>
        <scheme val="minor"/>
      </rPr>
      <t xml:space="preserve"> = </t>
    </r>
    <r>
      <rPr>
        <sz val="11"/>
        <color theme="8"/>
        <rFont val="Calibri"/>
        <family val="2"/>
        <scheme val="minor"/>
      </rPr>
      <t>Sim</t>
    </r>
    <r>
      <rPr>
        <sz val="11"/>
        <color theme="1"/>
        <rFont val="Calibri"/>
        <family val="2"/>
        <scheme val="minor"/>
      </rPr>
      <t>) e</t>
    </r>
    <r>
      <rPr>
        <b/>
        <sz val="11"/>
        <color theme="1"/>
        <rFont val="Calibri"/>
        <family val="2"/>
        <scheme val="minor"/>
      </rPr>
      <t xml:space="preserve"> </t>
    </r>
    <r>
      <rPr>
        <sz val="11"/>
        <color theme="1"/>
        <rFont val="Calibri"/>
        <family val="2"/>
        <scheme val="minor"/>
      </rPr>
      <t>(</t>
    </r>
    <r>
      <rPr>
        <b/>
        <sz val="11"/>
        <color theme="1"/>
        <rFont val="Calibri"/>
        <family val="2"/>
        <scheme val="minor"/>
      </rPr>
      <t xml:space="preserve">Resp. Questão 18.1 </t>
    </r>
    <r>
      <rPr>
        <sz val="11"/>
        <color theme="1"/>
        <rFont val="Calibri"/>
        <family val="2"/>
        <scheme val="minor"/>
      </rPr>
      <t xml:space="preserve">=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</si>
  <si>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18.</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Resp. Questão 18.1</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</si>
  <si>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19.</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</si>
  <si>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19.</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</si>
  <si>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20. </t>
    </r>
    <r>
      <rPr>
        <sz val="11"/>
        <color theme="1"/>
        <rFont val="Calibri"/>
        <family val="2"/>
        <scheme val="minor"/>
      </rPr>
      <t xml:space="preserve">=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</si>
  <si>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20.</t>
    </r>
    <r>
      <rPr>
        <sz val="11"/>
        <color theme="1"/>
        <rFont val="Calibri"/>
        <family val="2"/>
        <scheme val="minor"/>
      </rPr>
      <t xml:space="preserve"> = </t>
    </r>
    <r>
      <rPr>
        <sz val="11"/>
        <color rgb="FFFF0000"/>
        <rFont val="Calibri"/>
        <family val="2"/>
        <scheme val="minor"/>
      </rPr>
      <t>Não</t>
    </r>
    <r>
      <rPr>
        <sz val="11"/>
        <color theme="1"/>
        <rFont val="Calibri"/>
        <family val="2"/>
        <scheme val="minor"/>
      </rPr>
      <t>)</t>
    </r>
    <r>
      <rPr>
        <sz val="11"/>
        <color rgb="FFFF0000"/>
        <rFont val="Calibri"/>
        <family val="2"/>
        <scheme val="minor"/>
      </rPr>
      <t xml:space="preserve"> </t>
    </r>
    <r>
      <rPr>
        <sz val="11"/>
        <color theme="1"/>
        <rFont val="Calibri"/>
        <family val="2"/>
        <scheme val="minor"/>
      </rPr>
      <t xml:space="preserve">= </t>
    </r>
    <r>
      <rPr>
        <b/>
        <sz val="11"/>
        <color theme="9"/>
        <rFont val="Calibri"/>
        <family val="2"/>
        <scheme val="minor"/>
      </rPr>
      <t>peso 0</t>
    </r>
  </si>
  <si>
    <r>
      <t>(</t>
    </r>
    <r>
      <rPr>
        <b/>
        <sz val="11"/>
        <color theme="1"/>
        <rFont val="Calibri"/>
        <family val="2"/>
      </rPr>
      <t>Resp. Questão 21.</t>
    </r>
    <r>
      <rPr>
        <sz val="11"/>
        <color theme="1"/>
        <rFont val="Calibri"/>
        <family val="2"/>
      </rPr>
      <t xml:space="preserve"> =     </t>
    </r>
    <r>
      <rPr>
        <sz val="11"/>
        <color theme="8"/>
        <rFont val="Calibri"/>
        <family val="2"/>
      </rPr>
      <t>&gt; 20%</t>
    </r>
    <r>
      <rPr>
        <sz val="11"/>
        <color theme="1"/>
        <rFont val="Calibri"/>
        <family val="2"/>
      </rPr>
      <t xml:space="preserve">) = </t>
    </r>
    <r>
      <rPr>
        <b/>
        <sz val="11"/>
        <color theme="9"/>
        <rFont val="Calibri"/>
        <family val="2"/>
      </rPr>
      <t>Peso 1</t>
    </r>
  </si>
  <si>
    <r>
      <t>(</t>
    </r>
    <r>
      <rPr>
        <b/>
        <sz val="11"/>
        <color theme="1"/>
        <rFont val="Calibri"/>
        <family val="2"/>
        <scheme val="minor"/>
      </rPr>
      <t>Resp. Questão 21.</t>
    </r>
    <r>
      <rPr>
        <sz val="11"/>
        <color theme="1"/>
        <rFont val="Calibri"/>
        <family val="2"/>
        <scheme val="minor"/>
      </rPr>
      <t xml:space="preserve"> =     </t>
    </r>
    <r>
      <rPr>
        <sz val="11"/>
        <color rgb="FFFF0000"/>
        <rFont val="Calibri"/>
        <family val="2"/>
        <scheme val="minor"/>
      </rPr>
      <t>Não há previsão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</si>
  <si>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 xml:space="preserve">Resp. Questão 22.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</si>
  <si>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 xml:space="preserve">Resp. Questão 22. </t>
    </r>
    <r>
      <rPr>
        <sz val="11"/>
        <color theme="1"/>
        <rFont val="Calibri"/>
        <family val="2"/>
        <scheme val="minor"/>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</si>
  <si>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rPr>
        <sz val="11"/>
        <color theme="1"/>
        <rFont val="Calibri"/>
        <family val="2"/>
        <scheme val="minor"/>
      </rPr>
      <t>(</t>
    </r>
    <r>
      <rPr>
        <b/>
        <sz val="11"/>
        <color theme="1"/>
        <rFont val="Calibri"/>
        <family val="2"/>
        <scheme val="minor"/>
      </rPr>
      <t xml:space="preserve">Resp. Questão 24. =    </t>
    </r>
    <r>
      <rPr>
        <sz val="11"/>
        <color rgb="FFFF0000"/>
        <rFont val="Symbol"/>
        <family val="1"/>
        <charset val="2"/>
      </rPr>
      <t>&gt;</t>
    </r>
    <r>
      <rPr>
        <sz val="11"/>
        <color rgb="FFFF0000"/>
        <rFont val="Calibri"/>
        <family val="2"/>
      </rPr>
      <t xml:space="preserve"> 40%</t>
    </r>
    <r>
      <rPr>
        <sz val="11"/>
        <color theme="1"/>
        <rFont val="Calibri"/>
        <family val="2"/>
      </rPr>
      <t xml:space="preserve">) = </t>
    </r>
    <r>
      <rPr>
        <b/>
        <sz val="11"/>
        <color theme="9"/>
        <rFont val="Calibri"/>
        <family val="2"/>
      </rPr>
      <t>Peso 0</t>
    </r>
  </si>
  <si>
    <r>
      <t>(</t>
    </r>
    <r>
      <rPr>
        <b/>
        <sz val="11"/>
        <color theme="1"/>
        <rFont val="Calibri"/>
        <family val="2"/>
        <scheme val="minor"/>
      </rPr>
      <t>Resp. Questão 24.</t>
    </r>
    <r>
      <rPr>
        <sz val="11"/>
        <color theme="1"/>
        <rFont val="Calibri"/>
        <family val="2"/>
        <scheme val="minor"/>
      </rPr>
      <t xml:space="preserve"> =    </t>
    </r>
    <r>
      <rPr>
        <sz val="11"/>
        <color theme="8"/>
        <rFont val="Calibri"/>
        <family val="2"/>
        <scheme val="minor"/>
      </rPr>
      <t xml:space="preserve">&gt; 20% e </t>
    </r>
    <r>
      <rPr>
        <sz val="11"/>
        <color theme="8"/>
        <rFont val="Symbol"/>
        <family val="1"/>
        <charset val="2"/>
      </rPr>
      <t>£</t>
    </r>
    <r>
      <rPr>
        <sz val="11"/>
        <color theme="8"/>
        <rFont val="Calibri"/>
        <family val="2"/>
      </rPr>
      <t xml:space="preserve"> 40</t>
    </r>
    <r>
      <rPr>
        <sz val="11"/>
        <color theme="8"/>
        <rFont val="Calibri"/>
        <family val="2"/>
        <scheme val="minor"/>
      </rPr>
      <t>%</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</si>
  <si>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24.</t>
    </r>
    <r>
      <rPr>
        <sz val="11"/>
        <color theme="1"/>
        <rFont val="Calibri"/>
        <family val="2"/>
        <scheme val="minor"/>
      </rPr>
      <t xml:space="preserve"> =    </t>
    </r>
    <r>
      <rPr>
        <sz val="11"/>
        <color theme="8"/>
        <rFont val="Symbol"/>
        <family val="1"/>
        <charset val="2"/>
      </rPr>
      <t>£</t>
    </r>
    <r>
      <rPr>
        <sz val="11"/>
        <color theme="8"/>
        <rFont val="Calibri"/>
        <family val="2"/>
      </rPr>
      <t xml:space="preserve"> 20%</t>
    </r>
    <r>
      <rPr>
        <sz val="11"/>
        <color theme="1"/>
        <rFont val="Calibri"/>
        <family val="2"/>
      </rPr>
      <t xml:space="preserve">) </t>
    </r>
    <r>
      <rPr>
        <sz val="11"/>
        <color theme="1"/>
        <rFont val="Calibri"/>
        <family val="2"/>
        <scheme val="minor"/>
      </rPr>
      <t xml:space="preserve">= </t>
    </r>
    <r>
      <rPr>
        <b/>
        <sz val="11"/>
        <color theme="9"/>
        <rFont val="Calibri"/>
        <family val="2"/>
        <scheme val="minor"/>
      </rPr>
      <t>Peso 3</t>
    </r>
  </si>
  <si>
    <r>
      <t>(</t>
    </r>
    <r>
      <rPr>
        <b/>
        <sz val="11"/>
        <color theme="1"/>
        <rFont val="Calibri"/>
        <family val="2"/>
        <scheme val="minor"/>
      </rPr>
      <t xml:space="preserve">Resp. Questão 26.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</si>
  <si>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26.</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</si>
  <si>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rPr>
      <t>Resp. Questão 27.</t>
    </r>
    <r>
      <rPr>
        <sz val="11"/>
        <color theme="1"/>
        <rFont val="Calibri"/>
        <family val="2"/>
      </rPr>
      <t xml:space="preserve"> = </t>
    </r>
    <r>
      <rPr>
        <sz val="11"/>
        <color theme="8"/>
        <rFont val="Calibri"/>
        <family val="2"/>
      </rPr>
      <t>Sim</t>
    </r>
    <r>
      <rPr>
        <sz val="11"/>
        <color theme="1"/>
        <rFont val="Calibri"/>
        <family val="2"/>
      </rPr>
      <t>) e (</t>
    </r>
    <r>
      <rPr>
        <b/>
        <sz val="11"/>
        <color theme="1"/>
        <rFont val="Calibri"/>
        <family val="2"/>
      </rPr>
      <t>Resp. Quest. 27.2</t>
    </r>
    <r>
      <rPr>
        <sz val="11"/>
        <color theme="1"/>
        <rFont val="Calibri"/>
        <family val="2"/>
      </rPr>
      <t xml:space="preserve"> = </t>
    </r>
    <r>
      <rPr>
        <sz val="11"/>
        <color theme="8"/>
        <rFont val="Calibri"/>
        <family val="2"/>
      </rPr>
      <t>≥ 70%</t>
    </r>
    <r>
      <rPr>
        <sz val="11"/>
        <color theme="1"/>
        <rFont val="Calibri"/>
        <family val="2"/>
      </rPr>
      <t xml:space="preserve">) = </t>
    </r>
    <r>
      <rPr>
        <b/>
        <sz val="11"/>
        <color theme="9"/>
        <rFont val="Calibri"/>
        <family val="2"/>
      </rPr>
      <t>Peso 2</t>
    </r>
  </si>
  <si>
    <r>
      <t>(</t>
    </r>
    <r>
      <rPr>
        <b/>
        <sz val="11"/>
        <color theme="1"/>
        <rFont val="Calibri"/>
        <family val="2"/>
      </rPr>
      <t>Resp. Questão 27.</t>
    </r>
    <r>
      <rPr>
        <sz val="11"/>
        <color theme="1"/>
        <rFont val="Calibri"/>
        <family val="2"/>
      </rPr>
      <t xml:space="preserve"> = </t>
    </r>
    <r>
      <rPr>
        <sz val="11"/>
        <color theme="8"/>
        <rFont val="Calibri"/>
        <family val="2"/>
      </rPr>
      <t>Sim</t>
    </r>
    <r>
      <rPr>
        <sz val="11"/>
        <color theme="1"/>
        <rFont val="Calibri"/>
        <family val="2"/>
      </rPr>
      <t>)</t>
    </r>
    <r>
      <rPr>
        <sz val="11"/>
        <color theme="8"/>
        <rFont val="Calibri"/>
        <family val="2"/>
      </rPr>
      <t xml:space="preserve"> </t>
    </r>
    <r>
      <rPr>
        <sz val="11"/>
        <color theme="1"/>
        <rFont val="Calibri"/>
        <family val="2"/>
      </rPr>
      <t>e</t>
    </r>
    <r>
      <rPr>
        <b/>
        <sz val="11"/>
        <color theme="1"/>
        <rFont val="Calibri"/>
        <family val="2"/>
      </rPr>
      <t xml:space="preserve"> </t>
    </r>
    <r>
      <rPr>
        <sz val="11"/>
        <color theme="1"/>
        <rFont val="Calibri"/>
        <family val="2"/>
      </rPr>
      <t>(</t>
    </r>
    <r>
      <rPr>
        <b/>
        <sz val="11"/>
        <color theme="1"/>
        <rFont val="Calibri"/>
        <family val="2"/>
      </rPr>
      <t>Resp. Questão 27.2</t>
    </r>
    <r>
      <rPr>
        <sz val="11"/>
        <color theme="1"/>
        <rFont val="Calibri"/>
        <family val="2"/>
      </rPr>
      <t xml:space="preserve"> = </t>
    </r>
    <r>
      <rPr>
        <sz val="11"/>
        <color theme="8"/>
        <rFont val="Calibri"/>
        <family val="2"/>
      </rPr>
      <t>&lt; 70%</t>
    </r>
    <r>
      <rPr>
        <sz val="11"/>
        <color theme="1"/>
        <rFont val="Calibri"/>
        <family val="2"/>
      </rPr>
      <t xml:space="preserve">) = </t>
    </r>
    <r>
      <rPr>
        <b/>
        <sz val="11"/>
        <color theme="9"/>
        <rFont val="Calibri"/>
        <family val="2"/>
      </rPr>
      <t>Peso 1</t>
    </r>
  </si>
  <si>
    <r>
      <t>(</t>
    </r>
    <r>
      <rPr>
        <b/>
        <sz val="11"/>
        <color theme="1"/>
        <rFont val="Calibri"/>
        <family val="2"/>
        <scheme val="minor"/>
      </rPr>
      <t>Resp. Questão 27.</t>
    </r>
    <r>
      <rPr>
        <sz val="11"/>
        <color theme="1"/>
        <rFont val="Calibri"/>
        <family val="2"/>
        <scheme val="minor"/>
      </rPr>
      <t xml:space="preserve"> =</t>
    </r>
    <r>
      <rPr>
        <sz val="11"/>
        <color theme="1"/>
        <rFont val="Symbol"/>
        <family val="1"/>
        <charset val="2"/>
      </rPr>
      <t xml:space="preserve">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</si>
  <si>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rPr>
      <t>Resp. Questão 28.</t>
    </r>
    <r>
      <rPr>
        <sz val="11"/>
        <color theme="1"/>
        <rFont val="Calibri"/>
        <family val="2"/>
      </rPr>
      <t xml:space="preserve"> = </t>
    </r>
    <r>
      <rPr>
        <sz val="11"/>
        <color theme="8"/>
        <rFont val="Calibri"/>
        <family val="2"/>
      </rPr>
      <t>Presencial e Internet</t>
    </r>
    <r>
      <rPr>
        <sz val="11"/>
        <color theme="1"/>
        <rFont val="Calibri"/>
        <family val="2"/>
      </rPr>
      <t xml:space="preserve">) = </t>
    </r>
    <r>
      <rPr>
        <b/>
        <sz val="11"/>
        <color theme="9"/>
        <rFont val="Calibri"/>
        <family val="2"/>
      </rPr>
      <t>Peso 2</t>
    </r>
  </si>
  <si>
    <r>
      <t>(</t>
    </r>
    <r>
      <rPr>
        <b/>
        <sz val="11"/>
        <color theme="1"/>
        <rFont val="Calibri"/>
        <family val="2"/>
        <scheme val="minor"/>
      </rPr>
      <t>Resp. Questão 28.</t>
    </r>
    <r>
      <rPr>
        <sz val="11"/>
        <color theme="1"/>
        <rFont val="Calibri"/>
        <family val="2"/>
        <scheme val="minor"/>
      </rPr>
      <t xml:space="preserve"> = </t>
    </r>
    <r>
      <rPr>
        <sz val="11"/>
        <color theme="8"/>
        <rFont val="Calibri"/>
        <family val="2"/>
        <scheme val="minor"/>
      </rPr>
      <t>Presencial ou Internet</t>
    </r>
    <r>
      <rPr>
        <sz val="11"/>
        <color theme="1"/>
        <rFont val="Calibri"/>
        <family val="2"/>
        <scheme val="minor"/>
      </rPr>
      <t>)</t>
    </r>
    <r>
      <rPr>
        <sz val="11"/>
        <color theme="8"/>
        <rFont val="Calibri"/>
        <family val="2"/>
        <scheme val="minor"/>
      </rPr>
      <t xml:space="preserve"> </t>
    </r>
    <r>
      <rPr>
        <sz val="11"/>
        <color theme="1"/>
        <rFont val="Calibri"/>
        <family val="2"/>
        <scheme val="minor"/>
      </rPr>
      <t xml:space="preserve">= </t>
    </r>
    <r>
      <rPr>
        <b/>
        <sz val="11"/>
        <color theme="9"/>
        <rFont val="Calibri"/>
        <family val="2"/>
        <scheme val="minor"/>
      </rPr>
      <t>Peso 1</t>
    </r>
  </si>
  <si>
    <r>
      <t>(</t>
    </r>
    <r>
      <rPr>
        <b/>
        <sz val="11"/>
        <color theme="1"/>
        <rFont val="Calibri"/>
        <family val="2"/>
        <scheme val="minor"/>
      </rPr>
      <t>Resp. Questão 28.</t>
    </r>
    <r>
      <rPr>
        <sz val="11"/>
        <color theme="1"/>
        <rFont val="Calibri"/>
        <family val="2"/>
        <scheme val="minor"/>
      </rPr>
      <t xml:space="preserve"> = </t>
    </r>
    <r>
      <rPr>
        <sz val="11"/>
        <color rgb="FFFF0000"/>
        <rFont val="Calibri"/>
        <family val="2"/>
        <scheme val="minor"/>
      </rPr>
      <t>outros</t>
    </r>
    <r>
      <rPr>
        <sz val="11"/>
        <color theme="1"/>
        <rFont val="Calibri"/>
        <family val="2"/>
        <scheme val="minor"/>
      </rPr>
      <t xml:space="preserve">) = </t>
    </r>
    <r>
      <rPr>
        <b/>
        <sz val="11"/>
        <color theme="9"/>
        <rFont val="Calibri"/>
        <family val="2"/>
        <scheme val="minor"/>
      </rPr>
      <t>Informativa</t>
    </r>
  </si>
  <si>
    <r>
      <t>(</t>
    </r>
    <r>
      <rPr>
        <b/>
        <sz val="11"/>
        <color theme="1"/>
        <rFont val="Calibri"/>
        <family val="2"/>
        <scheme val="minor"/>
      </rPr>
      <t>Resp. Questão 30.</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</si>
  <si>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30.</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</si>
  <si>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32.</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</si>
  <si>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32.</t>
    </r>
    <r>
      <rPr>
        <sz val="11"/>
        <color theme="1"/>
        <rFont val="Calibri"/>
        <family val="2"/>
        <scheme val="minor"/>
      </rPr>
      <t xml:space="preserve"> = </t>
    </r>
    <r>
      <rPr>
        <sz val="11"/>
        <color rgb="FFFF0000"/>
        <rFont val="Calibri"/>
        <family val="2"/>
        <scheme val="minor"/>
      </rPr>
      <t>Não</t>
    </r>
    <r>
      <rPr>
        <sz val="11"/>
        <color theme="1"/>
        <rFont val="Calibri"/>
        <family val="2"/>
        <scheme val="minor"/>
      </rPr>
      <t>) =</t>
    </r>
    <r>
      <rPr>
        <b/>
        <sz val="11"/>
        <color theme="9"/>
        <rFont val="Calibri"/>
        <family val="2"/>
        <scheme val="minor"/>
      </rPr>
      <t xml:space="preserve"> peso 0</t>
    </r>
  </si>
  <si>
    <r>
      <t>(</t>
    </r>
    <r>
      <rPr>
        <b/>
        <sz val="11"/>
        <color theme="1"/>
        <rFont val="Calibri"/>
        <family val="2"/>
      </rPr>
      <t xml:space="preserve">Resp. Questão 31.a) </t>
    </r>
    <r>
      <rPr>
        <sz val="11"/>
        <color theme="1"/>
        <rFont val="Calibri"/>
        <family val="2"/>
      </rPr>
      <t xml:space="preserve">=      </t>
    </r>
    <r>
      <rPr>
        <sz val="11"/>
        <color theme="8"/>
        <rFont val="Calibri"/>
        <family val="2"/>
      </rPr>
      <t>≥ 5 audiências de planejamento</t>
    </r>
    <r>
      <rPr>
        <sz val="11"/>
        <color theme="1"/>
        <rFont val="Calibri"/>
        <family val="2"/>
      </rPr>
      <t xml:space="preserve">) = </t>
    </r>
    <r>
      <rPr>
        <b/>
        <sz val="11"/>
        <color theme="9"/>
        <rFont val="Calibri"/>
        <family val="2"/>
      </rPr>
      <t>Peso 2</t>
    </r>
  </si>
  <si>
    <r>
      <t>(</t>
    </r>
    <r>
      <rPr>
        <b/>
        <sz val="11"/>
        <color theme="1"/>
        <rFont val="Calibri"/>
        <family val="2"/>
        <scheme val="minor"/>
      </rPr>
      <t>Resp. Questão 31.a)</t>
    </r>
    <r>
      <rPr>
        <sz val="11"/>
        <color theme="1"/>
        <rFont val="Calibri"/>
        <family val="2"/>
        <scheme val="minor"/>
      </rPr>
      <t xml:space="preserve"> =     </t>
    </r>
    <r>
      <rPr>
        <sz val="11"/>
        <color theme="8"/>
        <rFont val="Calibri"/>
        <family val="2"/>
        <scheme val="minor"/>
      </rPr>
      <t xml:space="preserve"> ≥ 1 e &lt; 5 audiências de planejamento</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</si>
  <si>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Resp. Questão 31. a)</t>
    </r>
    <r>
      <rPr>
        <sz val="11"/>
        <color theme="1"/>
        <rFont val="Calibri"/>
        <family val="2"/>
        <scheme val="minor"/>
      </rPr>
      <t xml:space="preserve"> =     </t>
    </r>
    <r>
      <rPr>
        <sz val="11"/>
        <color rgb="FFFF0000"/>
        <rFont val="Calibri"/>
        <family val="2"/>
        <scheme val="minor"/>
      </rPr>
      <t>&lt; 1 audiência de planejamento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</si>
  <si>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31. b)</t>
    </r>
    <r>
      <rPr>
        <sz val="11"/>
        <color theme="1"/>
        <rFont val="Calibri"/>
        <family val="2"/>
        <scheme val="minor"/>
      </rPr>
      <t xml:space="preserve"> =    </t>
    </r>
    <r>
      <rPr>
        <sz val="11"/>
        <color theme="8"/>
        <rFont val="Calibri"/>
        <family val="2"/>
        <scheme val="minor"/>
      </rPr>
      <t>(≥ 5 audiências de monitoramento)</t>
    </r>
    <r>
      <rPr>
        <sz val="11"/>
        <color theme="1"/>
        <rFont val="Calibri"/>
        <family val="2"/>
        <scheme val="minor"/>
      </rPr>
      <t xml:space="preserve"> ou </t>
    </r>
    <r>
      <rPr>
        <sz val="11"/>
        <color theme="8"/>
        <rFont val="Calibri"/>
        <family val="2"/>
        <scheme val="minor"/>
      </rPr>
      <t xml:space="preserve"> (≥ 1 e &lt; 5 audiências de monitoramento) </t>
    </r>
    <r>
      <rPr>
        <sz val="11"/>
        <color theme="1"/>
        <rFont val="Calibri"/>
        <family val="2"/>
        <scheme val="minor"/>
      </rPr>
      <t>ou</t>
    </r>
    <r>
      <rPr>
        <sz val="11"/>
        <color theme="8"/>
        <rFont val="Calibri"/>
        <family val="2"/>
        <scheme val="minor"/>
      </rPr>
      <t xml:space="preserve"> (&lt; 1 audiência de monitoramento)</t>
    </r>
    <r>
      <rPr>
        <sz val="11"/>
        <color theme="1"/>
        <rFont val="Calibri"/>
        <family val="2"/>
        <scheme val="minor"/>
      </rPr>
      <t xml:space="preserve">) = </t>
    </r>
    <r>
      <rPr>
        <b/>
        <sz val="11"/>
        <color theme="9"/>
        <rFont val="Calibri"/>
        <family val="2"/>
        <scheme val="minor"/>
      </rPr>
      <t>informativa</t>
    </r>
  </si>
  <si>
    <r>
      <t>(</t>
    </r>
    <r>
      <rPr>
        <b/>
        <sz val="11"/>
        <color theme="1"/>
        <rFont val="Calibri"/>
        <family val="2"/>
      </rPr>
      <t>Resp. Questão 29.</t>
    </r>
    <r>
      <rPr>
        <sz val="11"/>
        <color theme="1"/>
        <rFont val="Calibri"/>
        <family val="2"/>
      </rPr>
      <t xml:space="preserve"> = </t>
    </r>
    <r>
      <rPr>
        <sz val="11"/>
        <color theme="8"/>
        <rFont val="Calibri"/>
        <family val="2"/>
      </rPr>
      <t xml:space="preserve"> (Internet e Diário Oficial)</t>
    </r>
    <r>
      <rPr>
        <sz val="11"/>
        <color theme="1"/>
        <rFont val="Calibri"/>
        <family val="2"/>
      </rPr>
      <t xml:space="preserve"> ou </t>
    </r>
    <r>
      <rPr>
        <sz val="11"/>
        <color theme="8"/>
        <rFont val="Calibri"/>
        <family val="2"/>
      </rPr>
      <t>(Internet e Jornal de grande circulação)</t>
    </r>
    <r>
      <rPr>
        <sz val="11"/>
        <color theme="1"/>
        <rFont val="Calibri"/>
        <family val="2"/>
      </rPr>
      <t xml:space="preserve"> ou </t>
    </r>
    <r>
      <rPr>
        <sz val="11"/>
        <color theme="8"/>
        <rFont val="Calibri"/>
        <family val="2"/>
      </rPr>
      <t>(Diário Oficial e Jornal de grande circulação)</t>
    </r>
    <r>
      <rPr>
        <sz val="11"/>
        <color theme="1"/>
        <rFont val="Calibri"/>
        <family val="2"/>
      </rPr>
      <t xml:space="preserve">) = </t>
    </r>
    <r>
      <rPr>
        <b/>
        <sz val="11"/>
        <color theme="9"/>
        <rFont val="Calibri"/>
        <family val="2"/>
      </rPr>
      <t>Peso 2</t>
    </r>
  </si>
  <si>
    <r>
      <t>(</t>
    </r>
    <r>
      <rPr>
        <b/>
        <sz val="11"/>
        <color theme="1"/>
        <rFont val="Calibri"/>
        <family val="2"/>
        <scheme val="minor"/>
      </rPr>
      <t>Resp. Questão 29.</t>
    </r>
    <r>
      <rPr>
        <sz val="11"/>
        <color rgb="FFFF0000"/>
        <rFont val="Calibri"/>
        <family val="2"/>
        <scheme val="minor"/>
      </rPr>
      <t xml:space="preserve"> </t>
    </r>
    <r>
      <rPr>
        <sz val="11"/>
        <color theme="1"/>
        <rFont val="Calibri"/>
        <family val="2"/>
        <scheme val="minor"/>
      </rPr>
      <t>=</t>
    </r>
    <r>
      <rPr>
        <sz val="11"/>
        <color theme="8"/>
        <rFont val="Calibri"/>
        <family val="2"/>
        <scheme val="minor"/>
      </rPr>
      <t xml:space="preserve"> (Internet)</t>
    </r>
    <r>
      <rPr>
        <sz val="11"/>
        <color rgb="FFFF0000"/>
        <rFont val="Calibri"/>
        <family val="2"/>
        <scheme val="minor"/>
      </rPr>
      <t xml:space="preserve"> </t>
    </r>
    <r>
      <rPr>
        <sz val="11"/>
        <color theme="1"/>
        <rFont val="Calibri"/>
        <family val="2"/>
        <scheme val="minor"/>
      </rPr>
      <t>ou</t>
    </r>
    <r>
      <rPr>
        <sz val="11"/>
        <color rgb="FFFF0000"/>
        <rFont val="Calibri"/>
        <family val="2"/>
        <scheme val="minor"/>
      </rPr>
      <t xml:space="preserve"> </t>
    </r>
    <r>
      <rPr>
        <sz val="11"/>
        <color theme="8"/>
        <rFont val="Calibri"/>
        <family val="2"/>
        <scheme val="minor"/>
      </rPr>
      <t>(Diário Oficial)</t>
    </r>
    <r>
      <rPr>
        <sz val="11"/>
        <color rgb="FFFF0000"/>
        <rFont val="Calibri"/>
        <family val="2"/>
        <scheme val="minor"/>
      </rPr>
      <t xml:space="preserve"> </t>
    </r>
    <r>
      <rPr>
        <sz val="11"/>
        <color theme="1"/>
        <rFont val="Calibri"/>
        <family val="2"/>
        <scheme val="minor"/>
      </rPr>
      <t>ou</t>
    </r>
    <r>
      <rPr>
        <sz val="11"/>
        <color rgb="FFFF0000"/>
        <rFont val="Calibri"/>
        <family val="2"/>
        <scheme val="minor"/>
      </rPr>
      <t xml:space="preserve"> </t>
    </r>
    <r>
      <rPr>
        <sz val="11"/>
        <color theme="8"/>
        <rFont val="Calibri"/>
        <family val="2"/>
        <scheme val="minor"/>
      </rPr>
      <t>(Jornal de grande circulação)</t>
    </r>
    <r>
      <rPr>
        <sz val="11"/>
        <color theme="1"/>
        <rFont val="Calibri"/>
        <family val="2"/>
        <scheme val="minor"/>
      </rPr>
      <t>)</t>
    </r>
    <r>
      <rPr>
        <sz val="11"/>
        <color rgb="FFFF0000"/>
        <rFont val="Calibri"/>
        <family val="2"/>
        <scheme val="minor"/>
      </rPr>
      <t xml:space="preserve"> </t>
    </r>
    <r>
      <rPr>
        <sz val="11"/>
        <color theme="1"/>
        <rFont val="Calibri"/>
        <family val="2"/>
        <scheme val="minor"/>
      </rPr>
      <t>=</t>
    </r>
    <r>
      <rPr>
        <sz val="11"/>
        <color rgb="FFFF0000"/>
        <rFont val="Calibri"/>
        <family val="2"/>
        <scheme val="minor"/>
      </rPr>
      <t xml:space="preserve"> </t>
    </r>
    <r>
      <rPr>
        <b/>
        <sz val="11"/>
        <color theme="9"/>
        <rFont val="Calibri"/>
        <family val="2"/>
        <scheme val="minor"/>
      </rPr>
      <t>Peso 1</t>
    </r>
  </si>
  <si>
    <r>
      <t>(</t>
    </r>
    <r>
      <rPr>
        <b/>
        <sz val="11"/>
        <color theme="1"/>
        <rFont val="Calibri"/>
        <family val="2"/>
        <scheme val="minor"/>
      </rPr>
      <t xml:space="preserve">Resp. Questão 29. </t>
    </r>
    <r>
      <rPr>
        <sz val="11"/>
        <color theme="1"/>
        <rFont val="Calibri"/>
        <family val="2"/>
        <scheme val="minor"/>
      </rPr>
      <t>=</t>
    </r>
    <r>
      <rPr>
        <sz val="11"/>
        <color rgb="FFFF0000"/>
        <rFont val="Calibri"/>
        <family val="2"/>
        <scheme val="minor"/>
      </rPr>
      <t xml:space="preserve"> Outros (especificar):</t>
    </r>
    <r>
      <rPr>
        <sz val="11"/>
        <color theme="1"/>
        <rFont val="Calibri"/>
        <family val="2"/>
        <scheme val="minor"/>
      </rPr>
      <t>)</t>
    </r>
    <r>
      <rPr>
        <sz val="11"/>
        <color rgb="FFFF0000"/>
        <rFont val="Calibri"/>
        <family val="2"/>
        <scheme val="minor"/>
      </rPr>
      <t xml:space="preserve"> </t>
    </r>
    <r>
      <rPr>
        <sz val="11"/>
        <color theme="1"/>
        <rFont val="Calibri"/>
        <family val="2"/>
        <scheme val="minor"/>
      </rPr>
      <t>=</t>
    </r>
    <r>
      <rPr>
        <sz val="11"/>
        <color rgb="FFFF0000"/>
        <rFont val="Calibri"/>
        <family val="2"/>
        <scheme val="minor"/>
      </rPr>
      <t xml:space="preserve"> </t>
    </r>
    <r>
      <rPr>
        <b/>
        <sz val="11"/>
        <color theme="9"/>
        <rFont val="Calibri"/>
        <family val="2"/>
        <scheme val="minor"/>
      </rPr>
      <t>informativa</t>
    </r>
  </si>
  <si>
    <r>
      <t>(</t>
    </r>
    <r>
      <rPr>
        <b/>
        <sz val="11"/>
        <color theme="1"/>
        <rFont val="Calibri"/>
        <family val="2"/>
        <scheme val="minor"/>
      </rPr>
      <t xml:space="preserve">Resp. Questão 33. </t>
    </r>
    <r>
      <rPr>
        <sz val="11"/>
        <color theme="1"/>
        <rFont val="Calibri"/>
        <family val="2"/>
        <scheme val="minor"/>
      </rPr>
      <t>e</t>
    </r>
    <r>
      <rPr>
        <b/>
        <sz val="11"/>
        <color theme="1"/>
        <rFont val="Calibri"/>
        <family val="2"/>
        <scheme val="minor"/>
      </rPr>
      <t xml:space="preserve"> Resp. Questão 33.1 </t>
    </r>
    <r>
      <rPr>
        <sz val="11"/>
        <color theme="1"/>
        <rFont val="Calibri"/>
        <family val="2"/>
        <scheme val="minor"/>
      </rPr>
      <t>e</t>
    </r>
    <r>
      <rPr>
        <b/>
        <sz val="11"/>
        <color theme="1"/>
        <rFont val="Calibri"/>
        <family val="2"/>
        <scheme val="minor"/>
      </rPr>
      <t xml:space="preserve"> Resp. Questão 33.2 </t>
    </r>
    <r>
      <rPr>
        <sz val="11"/>
        <color theme="1"/>
        <rFont val="Calibri"/>
        <family val="2"/>
        <scheme val="minor"/>
      </rPr>
      <t>e</t>
    </r>
    <r>
      <rPr>
        <b/>
        <sz val="11"/>
        <color theme="1"/>
        <rFont val="Calibri"/>
        <family val="2"/>
        <scheme val="minor"/>
      </rPr>
      <t xml:space="preserve"> Resp. questão 33.3. </t>
    </r>
    <r>
      <rPr>
        <sz val="11"/>
        <color theme="1"/>
        <rFont val="Calibri"/>
        <family val="2"/>
        <scheme val="minor"/>
      </rPr>
      <t>e</t>
    </r>
    <r>
      <rPr>
        <b/>
        <sz val="11"/>
        <color theme="1"/>
        <rFont val="Calibri"/>
        <family val="2"/>
        <scheme val="minor"/>
      </rPr>
      <t xml:space="preserve"> Resp. questão 33.4</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</si>
  <si>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33</t>
    </r>
    <r>
      <rPr>
        <sz val="11"/>
        <color theme="1"/>
        <rFont val="Calibri"/>
        <family val="2"/>
        <scheme val="minor"/>
      </rPr>
      <t xml:space="preserve"> =</t>
    </r>
    <r>
      <rPr>
        <sz val="11"/>
        <color theme="8"/>
        <rFont val="Calibri"/>
        <family val="2"/>
        <scheme val="minor"/>
      </rPr>
      <t xml:space="preserve"> Sim</t>
    </r>
    <r>
      <rPr>
        <sz val="11"/>
        <color theme="1"/>
        <rFont val="Calibri"/>
        <family val="2"/>
        <scheme val="minor"/>
      </rPr>
      <t>) e (</t>
    </r>
    <r>
      <rPr>
        <b/>
        <sz val="11"/>
        <color theme="1"/>
        <rFont val="Calibri"/>
        <family val="2"/>
        <scheme val="minor"/>
      </rPr>
      <t>duas ou três questões da 33.1 até 33.4</t>
    </r>
    <r>
      <rPr>
        <sz val="11"/>
        <color theme="1"/>
        <rFont val="Calibri"/>
        <family val="2"/>
        <scheme val="minor"/>
      </rPr>
      <t xml:space="preserve"> = </t>
    </r>
    <r>
      <rPr>
        <sz val="11"/>
        <color theme="8"/>
        <rFont val="Calibri"/>
        <family val="2"/>
        <scheme val="minor"/>
      </rPr>
      <t>sim</t>
    </r>
    <r>
      <rPr>
        <sz val="11"/>
        <color theme="1"/>
        <rFont val="Calibri"/>
        <family val="2"/>
        <scheme val="minor"/>
      </rPr>
      <t>) =</t>
    </r>
    <r>
      <rPr>
        <b/>
        <sz val="11"/>
        <color theme="9"/>
        <rFont val="Calibri"/>
        <family val="2"/>
        <scheme val="minor"/>
      </rPr>
      <t xml:space="preserve"> peso 2</t>
    </r>
  </si>
  <si>
    <r>
      <t>(</t>
    </r>
    <r>
      <rPr>
        <b/>
        <sz val="11"/>
        <color theme="1"/>
        <rFont val="Calibri"/>
        <family val="2"/>
        <scheme val="minor"/>
      </rPr>
      <t>Resp. Questão 33</t>
    </r>
    <r>
      <rPr>
        <sz val="11"/>
        <color theme="1"/>
        <rFont val="Calibri"/>
        <family val="2"/>
        <scheme val="minor"/>
      </rPr>
      <t xml:space="preserve"> = </t>
    </r>
    <r>
      <rPr>
        <sz val="11"/>
        <color theme="8"/>
        <rFont val="Calibri"/>
        <family val="2"/>
        <scheme val="minor"/>
      </rPr>
      <t>Sim</t>
    </r>
    <r>
      <rPr>
        <sz val="11"/>
        <color theme="1"/>
        <rFont val="Calibri"/>
        <family val="2"/>
        <scheme val="minor"/>
      </rPr>
      <t>) e (</t>
    </r>
    <r>
      <rPr>
        <b/>
        <sz val="11"/>
        <color theme="1"/>
        <rFont val="Calibri"/>
        <family val="2"/>
        <scheme val="minor"/>
      </rPr>
      <t>apenas 1 questão da 33.1 até 33.4</t>
    </r>
    <r>
      <rPr>
        <sz val="11"/>
        <color theme="1"/>
        <rFont val="Calibri"/>
        <family val="2"/>
        <scheme val="minor"/>
      </rPr>
      <t xml:space="preserve"> =</t>
    </r>
    <r>
      <rPr>
        <sz val="11"/>
        <color theme="8"/>
        <rFont val="Calibri"/>
        <family val="2"/>
        <scheme val="minor"/>
      </rPr>
      <t xml:space="preserve"> sim</t>
    </r>
    <r>
      <rPr>
        <sz val="11"/>
        <color theme="1"/>
        <rFont val="Calibri"/>
        <family val="2"/>
        <scheme val="minor"/>
      </rPr>
      <t>)</t>
    </r>
    <r>
      <rPr>
        <sz val="11"/>
        <color theme="8"/>
        <rFont val="Calibri"/>
        <family val="2"/>
        <scheme val="minor"/>
      </rPr>
      <t xml:space="preserve"> </t>
    </r>
    <r>
      <rPr>
        <sz val="11"/>
        <color theme="1"/>
        <rFont val="Calibri"/>
        <family val="2"/>
        <scheme val="minor"/>
      </rPr>
      <t xml:space="preserve">= </t>
    </r>
    <r>
      <rPr>
        <b/>
        <sz val="11"/>
        <color theme="9"/>
        <rFont val="Calibri"/>
        <family val="2"/>
        <scheme val="minor"/>
      </rPr>
      <t>peso 1</t>
    </r>
  </si>
  <si>
    <r>
      <t>(</t>
    </r>
    <r>
      <rPr>
        <b/>
        <sz val="11"/>
        <color theme="1"/>
        <rFont val="Calibri"/>
        <family val="2"/>
        <scheme val="minor"/>
      </rPr>
      <t>Resp. questão 33</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</si>
  <si>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34.</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</si>
  <si>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Resp. Questão 34.</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</si>
  <si>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rPr>
      <t xml:space="preserve">Resp. Questão 35. </t>
    </r>
    <r>
      <rPr>
        <sz val="11"/>
        <color theme="1"/>
        <rFont val="Calibri"/>
        <family val="2"/>
      </rPr>
      <t xml:space="preserve">= </t>
    </r>
    <r>
      <rPr>
        <sz val="11"/>
        <color theme="8"/>
        <rFont val="Calibri"/>
        <family val="2"/>
      </rPr>
      <t>Sim</t>
    </r>
    <r>
      <rPr>
        <sz val="11"/>
        <color theme="1"/>
        <rFont val="Calibri"/>
        <family val="2"/>
      </rPr>
      <t xml:space="preserve">) = </t>
    </r>
    <r>
      <rPr>
        <b/>
        <sz val="11"/>
        <color theme="9"/>
        <rFont val="Calibri"/>
        <family val="2"/>
      </rPr>
      <t>Peso 2</t>
    </r>
  </si>
  <si>
    <r>
      <t>(</t>
    </r>
    <r>
      <rPr>
        <b/>
        <sz val="11"/>
        <color theme="1"/>
        <rFont val="Calibri"/>
        <family val="2"/>
        <scheme val="minor"/>
      </rPr>
      <t>Resp. Questão 35.</t>
    </r>
    <r>
      <rPr>
        <sz val="11"/>
        <color theme="1"/>
        <rFont val="Calibri"/>
        <family val="2"/>
        <scheme val="minor"/>
      </rPr>
      <t xml:space="preserve"> = </t>
    </r>
    <r>
      <rPr>
        <sz val="11"/>
        <color rgb="FFFF0000"/>
        <rFont val="Calibri"/>
        <family val="2"/>
        <scheme val="minor"/>
      </rPr>
      <t>Não</t>
    </r>
    <r>
      <rPr>
        <sz val="11"/>
        <color theme="1"/>
        <rFont val="Calibri"/>
        <family val="2"/>
        <scheme val="minor"/>
      </rPr>
      <t>) e (</t>
    </r>
    <r>
      <rPr>
        <b/>
        <sz val="11"/>
        <color theme="1"/>
        <rFont val="Calibri"/>
        <family val="2"/>
        <scheme val="minor"/>
      </rPr>
      <t>Resp. Questão 35.1</t>
    </r>
    <r>
      <rPr>
        <sz val="11"/>
        <color theme="1"/>
        <rFont val="Calibri"/>
        <family val="2"/>
        <scheme val="minor"/>
      </rPr>
      <t xml:space="preserve"> =</t>
    </r>
    <r>
      <rPr>
        <sz val="11"/>
        <color theme="8"/>
        <rFont val="Calibri"/>
        <family val="2"/>
        <scheme val="minor"/>
      </rPr>
      <t xml:space="preserve"> Sim</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</si>
  <si>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Resp. Questão 35.</t>
    </r>
    <r>
      <rPr>
        <sz val="11"/>
        <color theme="1"/>
        <rFont val="Calibri"/>
        <family val="2"/>
        <scheme val="minor"/>
      </rPr>
      <t xml:space="preserve"> = </t>
    </r>
    <r>
      <rPr>
        <sz val="11"/>
        <color rgb="FFFF0000"/>
        <rFont val="Calibri"/>
        <family val="2"/>
        <scheme val="minor"/>
      </rPr>
      <t>Não</t>
    </r>
    <r>
      <rPr>
        <sz val="11"/>
        <color theme="1"/>
        <rFont val="Calibri"/>
        <family val="2"/>
        <scheme val="minor"/>
      </rPr>
      <t>) e (</t>
    </r>
    <r>
      <rPr>
        <b/>
        <sz val="11"/>
        <color theme="1"/>
        <rFont val="Calibri"/>
        <family val="2"/>
        <scheme val="minor"/>
      </rPr>
      <t>Resp. Questão 35.1</t>
    </r>
    <r>
      <rPr>
        <sz val="11"/>
        <color theme="1"/>
        <rFont val="Calibri"/>
        <family val="2"/>
        <scheme val="minor"/>
      </rPr>
      <t xml:space="preserve"> = </t>
    </r>
    <r>
      <rPr>
        <sz val="11"/>
        <color rgb="FFFF0000"/>
        <rFont val="Calibri"/>
        <family val="2"/>
        <scheme val="minor"/>
      </rPr>
      <t>Não</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</si>
  <si>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21.</t>
    </r>
    <r>
      <rPr>
        <sz val="11"/>
        <color theme="1"/>
        <rFont val="Calibri"/>
        <family val="2"/>
        <scheme val="minor"/>
      </rPr>
      <t xml:space="preserve"> =  </t>
    </r>
    <r>
      <rPr>
        <sz val="11"/>
        <color theme="8"/>
        <rFont val="Calibri"/>
        <family val="2"/>
        <scheme val="minor"/>
      </rPr>
      <t xml:space="preserve"> &gt; 10% e ≤ 20%</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</si>
  <si>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21.</t>
    </r>
    <r>
      <rPr>
        <sz val="11"/>
        <color theme="1"/>
        <rFont val="Calibri"/>
        <family val="2"/>
        <scheme val="minor"/>
      </rPr>
      <t xml:space="preserve"> =  </t>
    </r>
    <r>
      <rPr>
        <sz val="11"/>
        <color theme="8"/>
        <rFont val="Calibri"/>
        <family val="2"/>
        <scheme val="minor"/>
      </rPr>
      <t xml:space="preserve"> ≤ 10%</t>
    </r>
    <r>
      <rPr>
        <sz val="11"/>
        <color theme="1"/>
        <rFont val="Calibri"/>
        <family val="2"/>
        <scheme val="minor"/>
      </rPr>
      <t xml:space="preserve">) = </t>
    </r>
    <r>
      <rPr>
        <b/>
        <sz val="11"/>
        <color theme="9"/>
        <rFont val="Calibri"/>
        <family val="2"/>
        <scheme val="minor"/>
      </rPr>
      <t>Peso 3</t>
    </r>
  </si>
  <si>
    <t>Faixas de Resultado</t>
  </si>
  <si>
    <t>Faixas de resultado</t>
  </si>
  <si>
    <t>i-Planej -&gt; 40 Quesitos</t>
  </si>
  <si>
    <t>i-Fiscal -&gt; 40 Quesitos</t>
  </si>
  <si>
    <t>i-Educ -&gt; 38 Quesitos</t>
  </si>
  <si>
    <t>i-Saúde -&gt; 50 Quesitos</t>
  </si>
  <si>
    <t>i-Segp -&gt; 37 Quesitos</t>
  </si>
  <si>
    <t>i-Amb -&gt; 43 quesitos</t>
  </si>
  <si>
    <t>Grau de eficácia</t>
  </si>
  <si>
    <t>Pontuação no IEGE</t>
  </si>
  <si>
    <t>Dimensão</t>
  </si>
  <si>
    <t>Peso da Dimensão</t>
  </si>
  <si>
    <t>i-Des -&gt; 46 quesitos</t>
  </si>
  <si>
    <t>MÉTRICA DE CÁLCULO DO IEGE------------------&gt;</t>
  </si>
  <si>
    <r>
      <t>(</t>
    </r>
    <r>
      <rPr>
        <b/>
        <sz val="11"/>
        <color theme="1"/>
        <rFont val="Calibri"/>
        <family val="2"/>
        <scheme val="minor"/>
      </rPr>
      <t xml:space="preserve">R </t>
    </r>
    <r>
      <rPr>
        <sz val="11"/>
        <color theme="1"/>
        <rFont val="Calibri"/>
        <family val="2"/>
        <scheme val="minor"/>
      </rPr>
      <t>e</t>
    </r>
    <r>
      <rPr>
        <b/>
        <sz val="11"/>
        <color theme="1"/>
        <rFont val="Calibri"/>
        <family val="2"/>
        <scheme val="minor"/>
      </rPr>
      <t xml:space="preserve"> S </t>
    </r>
    <r>
      <rPr>
        <sz val="11"/>
        <color theme="1"/>
        <rFont val="Calibri"/>
        <family val="2"/>
        <scheme val="minor"/>
      </rPr>
      <t>e</t>
    </r>
    <r>
      <rPr>
        <b/>
        <sz val="11"/>
        <color theme="1"/>
        <rFont val="Calibri"/>
        <family val="2"/>
        <scheme val="minor"/>
      </rPr>
      <t xml:space="preserve"> T</t>
    </r>
    <r>
      <rPr>
        <sz val="11"/>
        <color theme="1"/>
        <rFont val="Calibri"/>
        <family val="2"/>
        <scheme val="minor"/>
      </rPr>
      <t xml:space="preserve"> = </t>
    </r>
    <r>
      <rPr>
        <sz val="11"/>
        <color theme="4"/>
        <rFont val="Calibri"/>
        <family val="2"/>
        <scheme val="minor"/>
      </rPr>
      <t>Sim</t>
    </r>
    <r>
      <rPr>
        <sz val="11"/>
        <color theme="1"/>
        <rFont val="Calibri"/>
        <family val="2"/>
        <scheme val="minor"/>
      </rPr>
      <t xml:space="preserve">) = </t>
    </r>
    <r>
      <rPr>
        <b/>
        <sz val="11"/>
        <color theme="9"/>
        <rFont val="Calibri"/>
        <family val="2"/>
        <scheme val="minor"/>
      </rPr>
      <t>peso 3</t>
    </r>
  </si>
  <si>
    <r>
      <t>(</t>
    </r>
    <r>
      <rPr>
        <b/>
        <sz val="11"/>
        <color theme="1"/>
        <rFont val="Calibri"/>
        <family val="2"/>
        <scheme val="minor"/>
      </rPr>
      <t>R</t>
    </r>
    <r>
      <rPr>
        <sz val="11"/>
        <color theme="1"/>
        <rFont val="Calibri"/>
        <family val="2"/>
        <scheme val="minor"/>
      </rPr>
      <t xml:space="preserve"> e </t>
    </r>
    <r>
      <rPr>
        <b/>
        <sz val="11"/>
        <color theme="1"/>
        <rFont val="Calibri"/>
        <family val="2"/>
        <scheme val="minor"/>
      </rPr>
      <t>S</t>
    </r>
    <r>
      <rPr>
        <sz val="11"/>
        <color theme="1"/>
        <rFont val="Calibri"/>
        <family val="2"/>
        <scheme val="minor"/>
      </rPr>
      <t xml:space="preserve"> = </t>
    </r>
    <r>
      <rPr>
        <sz val="11"/>
        <color theme="8"/>
        <rFont val="Calibri"/>
        <family val="2"/>
        <scheme val="minor"/>
      </rPr>
      <t>Sim</t>
    </r>
    <r>
      <rPr>
        <sz val="11"/>
        <color theme="1"/>
        <rFont val="Calibri"/>
        <family val="2"/>
        <scheme val="minor"/>
      </rPr>
      <t>) ou (</t>
    </r>
    <r>
      <rPr>
        <b/>
        <sz val="11"/>
        <color theme="1"/>
        <rFont val="Calibri"/>
        <family val="2"/>
        <scheme val="minor"/>
      </rPr>
      <t>R</t>
    </r>
    <r>
      <rPr>
        <sz val="11"/>
        <color theme="1"/>
        <rFont val="Calibri"/>
        <family val="2"/>
        <scheme val="minor"/>
      </rPr>
      <t xml:space="preserve"> e </t>
    </r>
    <r>
      <rPr>
        <b/>
        <sz val="11"/>
        <color theme="1"/>
        <rFont val="Calibri"/>
        <family val="2"/>
        <scheme val="minor"/>
      </rPr>
      <t>T</t>
    </r>
    <r>
      <rPr>
        <sz val="11"/>
        <color theme="1"/>
        <rFont val="Calibri"/>
        <family val="2"/>
        <scheme val="minor"/>
      </rPr>
      <t xml:space="preserve"> = </t>
    </r>
    <r>
      <rPr>
        <sz val="11"/>
        <color theme="8"/>
        <rFont val="Calibri"/>
        <family val="2"/>
        <scheme val="minor"/>
      </rPr>
      <t>Sim</t>
    </r>
    <r>
      <rPr>
        <sz val="11"/>
        <color theme="1"/>
        <rFont val="Calibri"/>
        <family val="2"/>
        <scheme val="minor"/>
      </rPr>
      <t>) ou (</t>
    </r>
    <r>
      <rPr>
        <b/>
        <sz val="11"/>
        <color theme="1"/>
        <rFont val="Calibri"/>
        <family val="2"/>
        <scheme val="minor"/>
      </rPr>
      <t>S</t>
    </r>
    <r>
      <rPr>
        <sz val="11"/>
        <color theme="1"/>
        <rFont val="Calibri"/>
        <family val="2"/>
        <scheme val="minor"/>
      </rPr>
      <t xml:space="preserve"> e</t>
    </r>
    <r>
      <rPr>
        <b/>
        <sz val="11"/>
        <color theme="1"/>
        <rFont val="Calibri"/>
        <family val="2"/>
        <scheme val="minor"/>
      </rPr>
      <t xml:space="preserve"> T</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ou </t>
    </r>
    <r>
      <rPr>
        <b/>
        <sz val="11"/>
        <color theme="1"/>
        <rFont val="Calibri"/>
        <family val="2"/>
        <scheme val="minor"/>
      </rPr>
      <t>(T</t>
    </r>
    <r>
      <rPr>
        <sz val="11"/>
        <color theme="1"/>
        <rFont val="Calibri"/>
        <family val="2"/>
        <scheme val="minor"/>
      </rPr>
      <t xml:space="preserve"> e U = </t>
    </r>
    <r>
      <rPr>
        <sz val="11"/>
        <color theme="8"/>
        <rFont val="Calibri"/>
        <family val="2"/>
        <scheme val="minor"/>
      </rPr>
      <t>Sim</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</si>
  <si>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t>
    </r>
    <r>
      <rPr>
        <sz val="11"/>
        <color theme="1"/>
        <rFont val="Calibri"/>
        <family val="2"/>
        <scheme val="minor"/>
      </rPr>
      <t xml:space="preserve"> = </t>
    </r>
    <r>
      <rPr>
        <sz val="11"/>
        <color theme="8"/>
        <rFont val="Calibri"/>
        <family val="2"/>
        <scheme val="minor"/>
      </rPr>
      <t>Sim</t>
    </r>
    <r>
      <rPr>
        <sz val="11"/>
        <color theme="1"/>
        <rFont val="Calibri"/>
        <family val="2"/>
        <scheme val="minor"/>
      </rPr>
      <t>) ou (</t>
    </r>
    <r>
      <rPr>
        <b/>
        <sz val="11"/>
        <color theme="1"/>
        <rFont val="Calibri"/>
        <family val="2"/>
        <scheme val="minor"/>
      </rPr>
      <t xml:space="preserve">S = </t>
    </r>
    <r>
      <rPr>
        <sz val="11"/>
        <color theme="8"/>
        <rFont val="Calibri"/>
        <family val="2"/>
        <scheme val="minor"/>
      </rPr>
      <t>Sim</t>
    </r>
    <r>
      <rPr>
        <sz val="11"/>
        <color theme="1"/>
        <rFont val="Calibri"/>
        <family val="2"/>
        <scheme val="minor"/>
      </rPr>
      <t>) ou (</t>
    </r>
    <r>
      <rPr>
        <b/>
        <sz val="11"/>
        <color theme="1"/>
        <rFont val="Calibri"/>
        <family val="2"/>
        <scheme val="minor"/>
      </rPr>
      <t xml:space="preserve">T = </t>
    </r>
    <r>
      <rPr>
        <sz val="11"/>
        <color theme="8"/>
        <rFont val="Calibri"/>
        <family val="2"/>
        <scheme val="minor"/>
      </rPr>
      <t>Sim</t>
    </r>
    <r>
      <rPr>
        <sz val="11"/>
        <color theme="1"/>
        <rFont val="Calibri"/>
        <family val="2"/>
        <scheme val="minor"/>
      </rPr>
      <t xml:space="preserve">) = </t>
    </r>
    <r>
      <rPr>
        <b/>
        <sz val="11"/>
        <color theme="9"/>
        <rFont val="Calibri"/>
        <family val="2"/>
        <scheme val="minor"/>
      </rPr>
      <t>peso 1</t>
    </r>
  </si>
  <si>
    <r>
      <t>(</t>
    </r>
    <r>
      <rPr>
        <b/>
        <sz val="11"/>
        <color theme="1"/>
        <rFont val="Calibri"/>
        <family val="2"/>
        <scheme val="minor"/>
      </rPr>
      <t>U</t>
    </r>
    <r>
      <rPr>
        <sz val="11"/>
        <color theme="1"/>
        <rFont val="Calibri"/>
        <family val="2"/>
        <scheme val="minor"/>
      </rPr>
      <t xml:space="preserve"> = </t>
    </r>
    <r>
      <rPr>
        <sz val="11"/>
        <color theme="8"/>
        <rFont val="Calibri"/>
        <family val="2"/>
        <scheme val="minor"/>
      </rPr>
      <t>Sim</t>
    </r>
    <r>
      <rPr>
        <sz val="11"/>
        <color theme="1"/>
        <rFont val="Calibri"/>
        <family val="2"/>
        <scheme val="minor"/>
      </rPr>
      <t xml:space="preserve">) </t>
    </r>
    <r>
      <rPr>
        <sz val="11"/>
        <color theme="1"/>
        <rFont val="Calibri"/>
        <family val="2"/>
        <scheme val="minor"/>
      </rPr>
      <t xml:space="preserve">= </t>
    </r>
    <r>
      <rPr>
        <b/>
        <sz val="11"/>
        <color theme="9"/>
        <rFont val="Calibri"/>
        <family val="2"/>
        <scheme val="minor"/>
      </rPr>
      <t>peso 0</t>
    </r>
  </si>
  <si>
    <r>
      <t xml:space="preserve">(7. e 7.1 = Sim) = peso </t>
    </r>
    <r>
      <rPr>
        <b/>
        <sz val="11"/>
        <color theme="1"/>
        <rFont val="Calibri"/>
        <family val="2"/>
        <scheme val="minor"/>
      </rPr>
      <t>3</t>
    </r>
  </si>
  <si>
    <r>
      <t xml:space="preserve">(7. = Não) = peso </t>
    </r>
    <r>
      <rPr>
        <b/>
        <sz val="11"/>
        <color theme="1"/>
        <rFont val="Calibri"/>
        <family val="2"/>
        <scheme val="minor"/>
      </rPr>
      <t>0</t>
    </r>
  </si>
  <si>
    <r>
      <t xml:space="preserve">(7. = Sim) e (7.1 = Não) = peso </t>
    </r>
    <r>
      <rPr>
        <b/>
        <sz val="11"/>
        <color theme="1"/>
        <rFont val="Calibri"/>
        <family val="2"/>
        <scheme val="minor"/>
      </rPr>
      <t>2</t>
    </r>
  </si>
  <si>
    <r>
      <t xml:space="preserve">((8. = Sim) e (8.1 = ≥ 70%)) = Peso </t>
    </r>
    <r>
      <rPr>
        <b/>
        <sz val="11"/>
        <color theme="1"/>
        <rFont val="Calibri"/>
        <family val="2"/>
      </rPr>
      <t>3</t>
    </r>
  </si>
  <si>
    <r>
      <t xml:space="preserve">((8. = Sim) e (8.1 = ≥ 50% e &lt; 70%)) = Peso </t>
    </r>
    <r>
      <rPr>
        <b/>
        <sz val="11"/>
        <color theme="1"/>
        <rFont val="Calibri"/>
        <family val="2"/>
        <scheme val="minor"/>
      </rPr>
      <t>2</t>
    </r>
  </si>
  <si>
    <r>
      <t xml:space="preserve">((8. = Sim) e (8.1 = &lt; 50%)) = Peso </t>
    </r>
    <r>
      <rPr>
        <b/>
        <sz val="11"/>
        <color theme="1"/>
        <rFont val="Calibri"/>
        <family val="2"/>
        <scheme val="minor"/>
      </rPr>
      <t>1</t>
    </r>
  </si>
  <si>
    <r>
      <t xml:space="preserve">((8. = Não) = Peso </t>
    </r>
    <r>
      <rPr>
        <b/>
        <sz val="11"/>
        <color theme="1"/>
        <rFont val="Calibri"/>
        <family val="2"/>
        <scheme val="minor"/>
      </rPr>
      <t>0</t>
    </r>
  </si>
  <si>
    <r>
      <t xml:space="preserve">((9. = Sim) e (9.1 = ≥ 70% ))= Peso </t>
    </r>
    <r>
      <rPr>
        <b/>
        <sz val="11"/>
        <color theme="1"/>
        <rFont val="Calibri"/>
        <family val="2"/>
      </rPr>
      <t>3</t>
    </r>
  </si>
  <si>
    <r>
      <t xml:space="preserve">((9. = Sim) e (9.1 = ≥ 50% e &lt; 70%)) = Peso </t>
    </r>
    <r>
      <rPr>
        <b/>
        <sz val="11"/>
        <color theme="1"/>
        <rFont val="Calibri"/>
        <family val="2"/>
        <scheme val="minor"/>
      </rPr>
      <t>2</t>
    </r>
  </si>
  <si>
    <r>
      <t xml:space="preserve">((9. = Sim) e (9.1 = &lt; 50%)) = Peso </t>
    </r>
    <r>
      <rPr>
        <b/>
        <sz val="11"/>
        <color theme="1"/>
        <rFont val="Calibri"/>
        <family val="2"/>
        <scheme val="minor"/>
      </rPr>
      <t>1</t>
    </r>
  </si>
  <si>
    <r>
      <t xml:space="preserve">((9. = Não) = Peso </t>
    </r>
    <r>
      <rPr>
        <b/>
        <sz val="11"/>
        <color theme="1"/>
        <rFont val="Calibri"/>
        <family val="2"/>
        <scheme val="minor"/>
      </rPr>
      <t>0</t>
    </r>
  </si>
  <si>
    <r>
      <t xml:space="preserve">((10. = Sim) e (10.1 = ≥ 50% e &lt; 70%)) = Peso </t>
    </r>
    <r>
      <rPr>
        <b/>
        <sz val="11"/>
        <color theme="1"/>
        <rFont val="Calibri"/>
        <family val="2"/>
        <scheme val="minor"/>
      </rPr>
      <t>2</t>
    </r>
  </si>
  <si>
    <r>
      <t xml:space="preserve">((10. = Sim) e (10.1 = ≥ 70%)) = Peso </t>
    </r>
    <r>
      <rPr>
        <b/>
        <sz val="11"/>
        <color theme="1"/>
        <rFont val="Calibri"/>
        <family val="2"/>
      </rPr>
      <t>3</t>
    </r>
  </si>
  <si>
    <r>
      <t xml:space="preserve">((10. = Sim) e (10.1 = &lt; 50%)) = Peso </t>
    </r>
    <r>
      <rPr>
        <b/>
        <sz val="11"/>
        <color theme="1"/>
        <rFont val="Calibri"/>
        <family val="2"/>
        <scheme val="minor"/>
      </rPr>
      <t>1</t>
    </r>
  </si>
  <si>
    <r>
      <t xml:space="preserve">((10. = Não) = Peso </t>
    </r>
    <r>
      <rPr>
        <b/>
        <sz val="11"/>
        <color theme="1"/>
        <rFont val="Calibri"/>
        <family val="2"/>
        <scheme val="minor"/>
      </rPr>
      <t>0</t>
    </r>
  </si>
  <si>
    <r>
      <t xml:space="preserve">Sim para apenas uma pergunta entre as 5 = peso </t>
    </r>
    <r>
      <rPr>
        <b/>
        <sz val="11"/>
        <color theme="1"/>
        <rFont val="Calibri"/>
        <family val="2"/>
        <scheme val="minor"/>
      </rPr>
      <t>1</t>
    </r>
  </si>
  <si>
    <r>
      <t>(</t>
    </r>
    <r>
      <rPr>
        <b/>
        <sz val="11"/>
        <color theme="1"/>
        <rFont val="Calibri"/>
        <family val="2"/>
      </rPr>
      <t>Resp. Questão 19.</t>
    </r>
    <r>
      <rPr>
        <sz val="11"/>
        <color theme="1"/>
        <rFont val="Calibri"/>
        <family val="2"/>
      </rPr>
      <t xml:space="preserve"> =     </t>
    </r>
    <r>
      <rPr>
        <sz val="11"/>
        <color theme="8"/>
        <rFont val="Calibri"/>
        <family val="2"/>
      </rPr>
      <t>≥ 49%</t>
    </r>
    <r>
      <rPr>
        <sz val="11"/>
        <color theme="1"/>
        <rFont val="Calibri"/>
        <family val="2"/>
      </rPr>
      <t xml:space="preserve">) = </t>
    </r>
    <r>
      <rPr>
        <b/>
        <sz val="11"/>
        <color theme="9"/>
        <rFont val="Calibri"/>
        <family val="2"/>
      </rPr>
      <t>Peso 0</t>
    </r>
  </si>
  <si>
    <r>
      <t>(</t>
    </r>
    <r>
      <rPr>
        <b/>
        <sz val="11"/>
        <color theme="1"/>
        <rFont val="Calibri"/>
        <family val="2"/>
        <scheme val="minor"/>
      </rPr>
      <t>Resp. Questão 19.</t>
    </r>
    <r>
      <rPr>
        <sz val="11"/>
        <color theme="1"/>
        <rFont val="Calibri"/>
        <family val="2"/>
        <scheme val="minor"/>
      </rPr>
      <t xml:space="preserve"> =  </t>
    </r>
    <r>
      <rPr>
        <sz val="11"/>
        <color theme="8"/>
        <rFont val="Calibri"/>
        <family val="2"/>
        <scheme val="minor"/>
      </rPr>
      <t xml:space="preserve"> &gt; 46,4% e &lt; 49%</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</si>
  <si>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19.</t>
    </r>
    <r>
      <rPr>
        <sz val="11"/>
        <color theme="1"/>
        <rFont val="Calibri"/>
        <family val="2"/>
        <scheme val="minor"/>
      </rPr>
      <t xml:space="preserve"> =  </t>
    </r>
    <r>
      <rPr>
        <sz val="11"/>
        <color theme="8"/>
        <rFont val="Calibri"/>
        <family val="2"/>
        <scheme val="minor"/>
      </rPr>
      <t xml:space="preserve"> ≤ 46,4%</t>
    </r>
    <r>
      <rPr>
        <sz val="11"/>
        <color theme="1"/>
        <rFont val="Calibri"/>
        <family val="2"/>
        <scheme val="minor"/>
      </rPr>
      <t xml:space="preserve">) = </t>
    </r>
    <r>
      <rPr>
        <b/>
        <sz val="11"/>
        <color theme="9"/>
        <rFont val="Calibri"/>
        <family val="2"/>
        <scheme val="minor"/>
      </rPr>
      <t>Peso 3</t>
    </r>
  </si>
  <si>
    <r>
      <t>(</t>
    </r>
    <r>
      <rPr>
        <b/>
        <sz val="11"/>
        <color theme="1"/>
        <rFont val="Calibri"/>
        <family val="2"/>
      </rPr>
      <t>Resp. Questão 20.</t>
    </r>
    <r>
      <rPr>
        <sz val="11"/>
        <color theme="1"/>
        <rFont val="Calibri"/>
        <family val="2"/>
      </rPr>
      <t xml:space="preserve"> =     </t>
    </r>
    <r>
      <rPr>
        <sz val="11"/>
        <color theme="8"/>
        <rFont val="Calibri"/>
        <family val="2"/>
      </rPr>
      <t>≥ 3%</t>
    </r>
    <r>
      <rPr>
        <sz val="11"/>
        <color theme="1"/>
        <rFont val="Calibri"/>
        <family val="2"/>
      </rPr>
      <t xml:space="preserve">) = </t>
    </r>
    <r>
      <rPr>
        <b/>
        <sz val="11"/>
        <color theme="9"/>
        <rFont val="Calibri"/>
        <family val="2"/>
      </rPr>
      <t>Peso 0</t>
    </r>
  </si>
  <si>
    <r>
      <t>(</t>
    </r>
    <r>
      <rPr>
        <b/>
        <sz val="11"/>
        <color theme="1"/>
        <rFont val="Calibri"/>
        <family val="2"/>
        <scheme val="minor"/>
      </rPr>
      <t>Resp. Questão 20.</t>
    </r>
    <r>
      <rPr>
        <sz val="11"/>
        <color theme="1"/>
        <rFont val="Calibri"/>
        <family val="2"/>
        <scheme val="minor"/>
      </rPr>
      <t xml:space="preserve"> =  </t>
    </r>
    <r>
      <rPr>
        <sz val="11"/>
        <color theme="8"/>
        <rFont val="Calibri"/>
        <family val="2"/>
        <scheme val="minor"/>
      </rPr>
      <t xml:space="preserve"> &gt; 2,84% e &lt; 3%</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</si>
  <si>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20.</t>
    </r>
    <r>
      <rPr>
        <sz val="11"/>
        <color theme="1"/>
        <rFont val="Calibri"/>
        <family val="2"/>
        <scheme val="minor"/>
      </rPr>
      <t xml:space="preserve"> =  </t>
    </r>
    <r>
      <rPr>
        <sz val="11"/>
        <color theme="8"/>
        <rFont val="Calibri"/>
        <family val="2"/>
        <scheme val="minor"/>
      </rPr>
      <t xml:space="preserve"> ≤ 2,84%</t>
    </r>
    <r>
      <rPr>
        <sz val="11"/>
        <color theme="1"/>
        <rFont val="Calibri"/>
        <family val="2"/>
        <scheme val="minor"/>
      </rPr>
      <t xml:space="preserve">) = </t>
    </r>
    <r>
      <rPr>
        <b/>
        <sz val="11"/>
        <color theme="9"/>
        <rFont val="Calibri"/>
        <family val="2"/>
        <scheme val="minor"/>
      </rPr>
      <t>Peso 3</t>
    </r>
  </si>
  <si>
    <t>≤ 2,84%</t>
  </si>
  <si>
    <r>
      <t>(</t>
    </r>
    <r>
      <rPr>
        <b/>
        <sz val="11"/>
        <color theme="1"/>
        <rFont val="Calibri"/>
        <family val="2"/>
      </rPr>
      <t>Resp. Questão 21.</t>
    </r>
    <r>
      <rPr>
        <sz val="11"/>
        <color theme="1"/>
        <rFont val="Calibri"/>
        <family val="2"/>
      </rPr>
      <t xml:space="preserve"> =     </t>
    </r>
    <r>
      <rPr>
        <sz val="11"/>
        <color theme="8"/>
        <rFont val="Calibri"/>
        <family val="2"/>
      </rPr>
      <t>≥ 6%</t>
    </r>
    <r>
      <rPr>
        <sz val="11"/>
        <color theme="1"/>
        <rFont val="Calibri"/>
        <family val="2"/>
      </rPr>
      <t xml:space="preserve">) = </t>
    </r>
    <r>
      <rPr>
        <b/>
        <sz val="11"/>
        <color theme="9"/>
        <rFont val="Calibri"/>
        <family val="2"/>
      </rPr>
      <t>Peso 0</t>
    </r>
  </si>
  <si>
    <r>
      <t>(</t>
    </r>
    <r>
      <rPr>
        <b/>
        <sz val="11"/>
        <color theme="1"/>
        <rFont val="Calibri"/>
        <family val="2"/>
        <scheme val="minor"/>
      </rPr>
      <t>Resp. Questão 21.</t>
    </r>
    <r>
      <rPr>
        <sz val="11"/>
        <color theme="1"/>
        <rFont val="Calibri"/>
        <family val="2"/>
        <scheme val="minor"/>
      </rPr>
      <t xml:space="preserve"> =  </t>
    </r>
    <r>
      <rPr>
        <sz val="11"/>
        <color theme="8"/>
        <rFont val="Calibri"/>
        <family val="2"/>
        <scheme val="minor"/>
      </rPr>
      <t xml:space="preserve"> &gt; 5,60% e &lt; 6%</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</si>
  <si>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21.</t>
    </r>
    <r>
      <rPr>
        <sz val="11"/>
        <color theme="1"/>
        <rFont val="Calibri"/>
        <family val="2"/>
        <scheme val="minor"/>
      </rPr>
      <t xml:space="preserve"> =  </t>
    </r>
    <r>
      <rPr>
        <sz val="11"/>
        <color theme="8"/>
        <rFont val="Calibri"/>
        <family val="2"/>
        <scheme val="minor"/>
      </rPr>
      <t xml:space="preserve"> ≤ 5,60%</t>
    </r>
    <r>
      <rPr>
        <sz val="11"/>
        <color theme="1"/>
        <rFont val="Calibri"/>
        <family val="2"/>
        <scheme val="minor"/>
      </rPr>
      <t xml:space="preserve">) = </t>
    </r>
    <r>
      <rPr>
        <b/>
        <sz val="11"/>
        <color theme="9"/>
        <rFont val="Calibri"/>
        <family val="2"/>
        <scheme val="minor"/>
      </rPr>
      <t>Peso 3</t>
    </r>
  </si>
  <si>
    <t>≤ 5,60%</t>
  </si>
  <si>
    <r>
      <t>(</t>
    </r>
    <r>
      <rPr>
        <b/>
        <sz val="11"/>
        <color theme="1"/>
        <rFont val="Calibri"/>
        <family val="2"/>
      </rPr>
      <t>Resp. Questão 22.</t>
    </r>
    <r>
      <rPr>
        <sz val="11"/>
        <color theme="1"/>
        <rFont val="Calibri"/>
        <family val="2"/>
      </rPr>
      <t xml:space="preserve"> =     </t>
    </r>
    <r>
      <rPr>
        <sz val="11"/>
        <color theme="8"/>
        <rFont val="Calibri"/>
        <family val="2"/>
      </rPr>
      <t>≥ 2%</t>
    </r>
    <r>
      <rPr>
        <sz val="11"/>
        <color theme="1"/>
        <rFont val="Calibri"/>
        <family val="2"/>
      </rPr>
      <t xml:space="preserve">) = </t>
    </r>
    <r>
      <rPr>
        <b/>
        <sz val="11"/>
        <color theme="9"/>
        <rFont val="Calibri"/>
        <family val="2"/>
      </rPr>
      <t>Peso 0</t>
    </r>
  </si>
  <si>
    <r>
      <t>(</t>
    </r>
    <r>
      <rPr>
        <b/>
        <sz val="11"/>
        <color theme="1"/>
        <rFont val="Calibri"/>
        <family val="2"/>
        <scheme val="minor"/>
      </rPr>
      <t>Resp. Questão 22.</t>
    </r>
    <r>
      <rPr>
        <sz val="11"/>
        <color theme="1"/>
        <rFont val="Calibri"/>
        <family val="2"/>
        <scheme val="minor"/>
      </rPr>
      <t xml:space="preserve"> =  </t>
    </r>
    <r>
      <rPr>
        <sz val="11"/>
        <color theme="8"/>
        <rFont val="Calibri"/>
        <family val="2"/>
        <scheme val="minor"/>
      </rPr>
      <t xml:space="preserve"> &gt; 1,89% e &lt; 2%</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</si>
  <si>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22.</t>
    </r>
    <r>
      <rPr>
        <sz val="11"/>
        <color theme="1"/>
        <rFont val="Calibri"/>
        <family val="2"/>
        <scheme val="minor"/>
      </rPr>
      <t xml:space="preserve"> =  </t>
    </r>
    <r>
      <rPr>
        <sz val="11"/>
        <color theme="8"/>
        <rFont val="Calibri"/>
        <family val="2"/>
        <scheme val="minor"/>
      </rPr>
      <t xml:space="preserve"> ≤ 1,89%</t>
    </r>
    <r>
      <rPr>
        <sz val="11"/>
        <color theme="1"/>
        <rFont val="Calibri"/>
        <family val="2"/>
        <scheme val="minor"/>
      </rPr>
      <t xml:space="preserve">) = </t>
    </r>
    <r>
      <rPr>
        <b/>
        <sz val="11"/>
        <color theme="9"/>
        <rFont val="Calibri"/>
        <family val="2"/>
        <scheme val="minor"/>
      </rPr>
      <t>Peso 3</t>
    </r>
  </si>
  <si>
    <t>≤ 1,89%</t>
  </si>
  <si>
    <r>
      <t>(</t>
    </r>
    <r>
      <rPr>
        <b/>
        <sz val="11"/>
        <color theme="1"/>
        <rFont val="Calibri"/>
        <family val="2"/>
      </rPr>
      <t>Resp. Questão 30.</t>
    </r>
    <r>
      <rPr>
        <sz val="11"/>
        <color theme="1"/>
        <rFont val="Calibri"/>
        <family val="2"/>
      </rPr>
      <t xml:space="preserve"> =   </t>
    </r>
    <r>
      <rPr>
        <sz val="11"/>
        <color theme="8"/>
        <rFont val="Calibri"/>
        <family val="2"/>
      </rPr>
      <t>≥ 10%</t>
    </r>
    <r>
      <rPr>
        <sz val="11"/>
        <color theme="1"/>
        <rFont val="Calibri"/>
        <family val="2"/>
      </rPr>
      <t xml:space="preserve">) = </t>
    </r>
    <r>
      <rPr>
        <b/>
        <sz val="11"/>
        <color theme="9"/>
        <rFont val="Calibri"/>
        <family val="2"/>
      </rPr>
      <t>Peso 0</t>
    </r>
  </si>
  <si>
    <r>
      <t>(</t>
    </r>
    <r>
      <rPr>
        <b/>
        <sz val="11"/>
        <color theme="1"/>
        <rFont val="Calibri"/>
        <family val="2"/>
        <scheme val="minor"/>
      </rPr>
      <t>Resp. Questão 30.</t>
    </r>
    <r>
      <rPr>
        <sz val="11"/>
        <color theme="1"/>
        <rFont val="Calibri"/>
        <family val="2"/>
        <scheme val="minor"/>
      </rPr>
      <t xml:space="preserve"> =  </t>
    </r>
    <r>
      <rPr>
        <sz val="11"/>
        <color theme="8"/>
        <rFont val="Calibri"/>
        <family val="2"/>
        <scheme val="minor"/>
      </rPr>
      <t xml:space="preserve"> 0%</t>
    </r>
    <r>
      <rPr>
        <sz val="11"/>
        <color theme="1"/>
        <rFont val="Calibri"/>
        <family val="2"/>
        <scheme val="minor"/>
      </rPr>
      <t xml:space="preserve">) = </t>
    </r>
    <r>
      <rPr>
        <b/>
        <sz val="11"/>
        <color theme="9"/>
        <rFont val="Calibri"/>
        <family val="2"/>
        <scheme val="minor"/>
      </rPr>
      <t>Peso 2</t>
    </r>
  </si>
  <si>
    <r>
      <t xml:space="preserve">(32. e 32.1 = Sim) = peso </t>
    </r>
    <r>
      <rPr>
        <b/>
        <sz val="11"/>
        <color theme="1"/>
        <rFont val="Calibri"/>
        <family val="2"/>
        <scheme val="minor"/>
      </rPr>
      <t>3</t>
    </r>
  </si>
  <si>
    <r>
      <t xml:space="preserve">(32. = Sim) e (32.1 = Não) = peso </t>
    </r>
    <r>
      <rPr>
        <b/>
        <sz val="11"/>
        <color theme="1"/>
        <rFont val="Calibri"/>
        <family val="2"/>
        <scheme val="minor"/>
      </rPr>
      <t>2</t>
    </r>
  </si>
  <si>
    <r>
      <t xml:space="preserve">(32. = Não) = peso </t>
    </r>
    <r>
      <rPr>
        <b/>
        <sz val="11"/>
        <color theme="1"/>
        <rFont val="Calibri"/>
        <family val="2"/>
        <scheme val="minor"/>
      </rPr>
      <t>0</t>
    </r>
  </si>
  <si>
    <r>
      <t>(</t>
    </r>
    <r>
      <rPr>
        <b/>
        <sz val="11"/>
        <color theme="1"/>
        <rFont val="Calibri"/>
        <family val="2"/>
      </rPr>
      <t>Resp. Questão 34.</t>
    </r>
    <r>
      <rPr>
        <sz val="11"/>
        <color theme="1"/>
        <rFont val="Calibri"/>
        <family val="2"/>
      </rPr>
      <t xml:space="preserve"> =   </t>
    </r>
    <r>
      <rPr>
        <sz val="11"/>
        <color theme="8"/>
        <rFont val="Calibri"/>
        <family val="2"/>
      </rPr>
      <t>100%</t>
    </r>
    <r>
      <rPr>
        <sz val="11"/>
        <color theme="1"/>
        <rFont val="Calibri"/>
        <family val="2"/>
      </rPr>
      <t xml:space="preserve">) = </t>
    </r>
    <r>
      <rPr>
        <b/>
        <sz val="11"/>
        <color theme="9"/>
        <rFont val="Calibri"/>
        <family val="2"/>
      </rPr>
      <t>Peso 3</t>
    </r>
  </si>
  <si>
    <r>
      <t>(</t>
    </r>
    <r>
      <rPr>
        <b/>
        <sz val="11"/>
        <color theme="1"/>
        <rFont val="Calibri"/>
        <family val="2"/>
        <scheme val="minor"/>
      </rPr>
      <t>Resp. Questão 34.</t>
    </r>
    <r>
      <rPr>
        <sz val="11"/>
        <color theme="1"/>
        <rFont val="Calibri"/>
        <family val="2"/>
        <scheme val="minor"/>
      </rPr>
      <t xml:space="preserve"> =  </t>
    </r>
    <r>
      <rPr>
        <sz val="11"/>
        <color theme="8"/>
        <rFont val="Calibri"/>
        <family val="2"/>
        <scheme val="minor"/>
      </rPr>
      <t xml:space="preserve"> </t>
    </r>
    <r>
      <rPr>
        <sz val="11"/>
        <color theme="8"/>
        <rFont val="Calibri"/>
        <family val="2"/>
      </rPr>
      <t>≥ 75</t>
    </r>
    <r>
      <rPr>
        <sz val="11"/>
        <color theme="8"/>
        <rFont val="Calibri"/>
        <family val="2"/>
        <scheme val="minor"/>
      </rPr>
      <t xml:space="preserve">% e </t>
    </r>
    <r>
      <rPr>
        <sz val="11"/>
        <color theme="8"/>
        <rFont val="Symbol"/>
        <family val="1"/>
        <charset val="2"/>
      </rPr>
      <t>£</t>
    </r>
    <r>
      <rPr>
        <sz val="11"/>
        <color theme="8"/>
        <rFont val="Calibri"/>
        <family val="2"/>
      </rPr>
      <t xml:space="preserve"> 99</t>
    </r>
    <r>
      <rPr>
        <sz val="11"/>
        <color theme="8"/>
        <rFont val="Calibri"/>
        <family val="2"/>
        <scheme val="minor"/>
      </rPr>
      <t>%</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</si>
  <si>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34.</t>
    </r>
    <r>
      <rPr>
        <sz val="11"/>
        <color theme="1"/>
        <rFont val="Calibri"/>
        <family val="2"/>
        <scheme val="minor"/>
      </rPr>
      <t xml:space="preserve"> =  </t>
    </r>
    <r>
      <rPr>
        <sz val="11"/>
        <color theme="8"/>
        <rFont val="Calibri"/>
        <family val="2"/>
        <scheme val="minor"/>
      </rPr>
      <t xml:space="preserve"> &lt; 75%</t>
    </r>
    <r>
      <rPr>
        <sz val="11"/>
        <color theme="1"/>
        <rFont val="Calibri"/>
        <family val="2"/>
        <scheme val="minor"/>
      </rPr>
      <t xml:space="preserve">) = </t>
    </r>
    <r>
      <rPr>
        <b/>
        <sz val="11"/>
        <color theme="9"/>
        <rFont val="Calibri"/>
        <family val="2"/>
        <scheme val="minor"/>
      </rPr>
      <t>Peso 0</t>
    </r>
  </si>
  <si>
    <r>
      <t>(</t>
    </r>
    <r>
      <rPr>
        <b/>
        <sz val="11"/>
        <color theme="1"/>
        <rFont val="Calibri"/>
        <family val="2"/>
        <scheme val="minor"/>
      </rPr>
      <t>Resp. Questão 30.</t>
    </r>
    <r>
      <rPr>
        <sz val="11"/>
        <color theme="1"/>
        <rFont val="Calibri"/>
        <family val="2"/>
        <scheme val="minor"/>
      </rPr>
      <t xml:space="preserve"> =  </t>
    </r>
    <r>
      <rPr>
        <sz val="11"/>
        <color theme="8"/>
        <rFont val="Calibri"/>
        <family val="2"/>
        <scheme val="minor"/>
      </rPr>
      <t xml:space="preserve"> &gt; 0% e &lt; 10%</t>
    </r>
    <r>
      <rPr>
        <sz val="11"/>
        <color theme="1"/>
        <rFont val="Calibri"/>
        <family val="2"/>
        <scheme val="minor"/>
      </rPr>
      <t xml:space="preserve">) = </t>
    </r>
    <r>
      <rPr>
        <b/>
        <sz val="11"/>
        <color theme="9"/>
        <rFont val="Calibri"/>
        <family val="2"/>
        <scheme val="minor"/>
      </rPr>
      <t>Peso 1</t>
    </r>
  </si>
  <si>
    <t>≤ 46,4%</t>
  </si>
  <si>
    <r>
      <t>(</t>
    </r>
    <r>
      <rPr>
        <b/>
        <sz val="11"/>
        <color theme="1"/>
        <rFont val="Calibri"/>
        <family val="2"/>
      </rPr>
      <t>Resp. Questão 23.</t>
    </r>
    <r>
      <rPr>
        <sz val="11"/>
        <color theme="1"/>
        <rFont val="Calibri"/>
        <family val="2"/>
      </rPr>
      <t xml:space="preserve"> =   </t>
    </r>
    <r>
      <rPr>
        <sz val="11"/>
        <color theme="8"/>
        <rFont val="Calibri"/>
        <family val="2"/>
      </rPr>
      <t>≥ 60%</t>
    </r>
    <r>
      <rPr>
        <sz val="11"/>
        <color theme="1"/>
        <rFont val="Calibri"/>
        <family val="2"/>
      </rPr>
      <t xml:space="preserve">) = </t>
    </r>
    <r>
      <rPr>
        <b/>
        <sz val="11"/>
        <color theme="9"/>
        <rFont val="Calibri"/>
        <family val="2"/>
      </rPr>
      <t>Peso 0</t>
    </r>
  </si>
  <si>
    <r>
      <t>(</t>
    </r>
    <r>
      <rPr>
        <b/>
        <sz val="11"/>
        <color theme="1"/>
        <rFont val="Calibri"/>
        <family val="2"/>
        <scheme val="minor"/>
      </rPr>
      <t>Resp. Questão 22.</t>
    </r>
    <r>
      <rPr>
        <sz val="11"/>
        <color theme="1"/>
        <rFont val="Calibri"/>
        <family val="2"/>
        <scheme val="minor"/>
      </rPr>
      <t xml:space="preserve"> =  </t>
    </r>
    <r>
      <rPr>
        <sz val="11"/>
        <color theme="8"/>
        <rFont val="Calibri"/>
        <family val="2"/>
        <scheme val="minor"/>
      </rPr>
      <t xml:space="preserve"> &gt; 56,9% e &lt; 60%</t>
    </r>
    <r>
      <rPr>
        <sz val="11"/>
        <color theme="1"/>
        <rFont val="Calibri"/>
        <family val="2"/>
        <scheme val="minor"/>
      </rPr>
      <t xml:space="preserve">) = </t>
    </r>
    <r>
      <rPr>
        <b/>
        <sz val="11"/>
        <color theme="9"/>
        <rFont val="Calibri"/>
        <family val="2"/>
        <scheme val="minor"/>
      </rPr>
      <t>Peso 2</t>
    </r>
  </si>
  <si>
    <r>
      <t>(</t>
    </r>
    <r>
      <rPr>
        <b/>
        <sz val="11"/>
        <color theme="1"/>
        <rFont val="Calibri"/>
        <family val="2"/>
        <scheme val="minor"/>
      </rPr>
      <t>Resp. Questão 22.</t>
    </r>
    <r>
      <rPr>
        <sz val="11"/>
        <color theme="1"/>
        <rFont val="Calibri"/>
        <family val="2"/>
        <scheme val="minor"/>
      </rPr>
      <t xml:space="preserve"> =  </t>
    </r>
    <r>
      <rPr>
        <sz val="11"/>
        <color theme="8"/>
        <rFont val="Calibri"/>
        <family val="2"/>
        <scheme val="minor"/>
      </rPr>
      <t xml:space="preserve"> ≤ 56,9%</t>
    </r>
    <r>
      <rPr>
        <sz val="11"/>
        <color theme="1"/>
        <rFont val="Calibri"/>
        <family val="2"/>
        <scheme val="minor"/>
      </rPr>
      <t xml:space="preserve">) = </t>
    </r>
    <r>
      <rPr>
        <b/>
        <sz val="11"/>
        <color theme="9"/>
        <rFont val="Calibri"/>
        <family val="2"/>
        <scheme val="minor"/>
      </rPr>
      <t>Peso 3</t>
    </r>
  </si>
  <si>
    <t>≤ 56,9%</t>
  </si>
  <si>
    <t>2018-04-23 12:18:08</t>
  </si>
  <si>
    <t>2018-04-23 11:58:25</t>
  </si>
  <si>
    <t>0%</t>
  </si>
  <si>
    <t>R$ 500.000,00</t>
  </si>
  <si>
    <t>24.1 Quantas instituições possuem condições (profissionais e infraestrutura) de prover educação especial sob perspectiva inclusiva? [EF:]</t>
  </si>
  <si>
    <t>24.1 Quantas instituições possuem condições (profissionais e infraestrutura) de prover educação especial sob perspectiva inclusiva? [EM:]</t>
  </si>
  <si>
    <t>25.1 Quantas instituições ofertam educação profissional? [EJA:]</t>
  </si>
  <si>
    <t>25.1 Quantas instituições ofertam educação profissional? [EM:]</t>
  </si>
  <si>
    <t>38. Para o cálculo do Indicador de Avaliação do Planejamento – IAP, informe sobre a execução orçamentária das ações dos programas do PPA relativos às políticas públicas da educação: [a) A razão entre o número de ações cujo EFISi esteja entre 0,7 e 1,3 e o total de ações previstas, excluídas as não-orçamentárias*:]</t>
  </si>
  <si>
    <t>38. Para o cálculo do Indicador de Avaliação do Planejamento – IAP, informe sobre a execução orçamentária das ações dos programas do PPA relativos às políticas públicas da educação: [b) A razão entre o número de ações cujo EFINi esteja entre 0,7 e 1,3 e o total de ações previstas, excluídas as não-orçamentárias*:]</t>
  </si>
  <si>
    <t>38. Para o cálculo do Indicador de Avaliação do Planejamento – IAP, informe sobre a execução orçamentária das ações dos programas do PPA relativos às políticas públicas da educação: [c) A razão entre o número de ações cujo Índice de Equilíbrio da Execução Orçamentária (IEEOi) esteja entre 0,7 e 1,3 e o total de ações previstas, excluídas as não-orçamentárias*:]</t>
  </si>
  <si>
    <r>
      <t xml:space="preserve">4. = Não = peso </t>
    </r>
    <r>
      <rPr>
        <b/>
        <sz val="11"/>
        <color theme="1"/>
        <rFont val="Calibri"/>
        <family val="2"/>
        <scheme val="minor"/>
      </rPr>
      <t>0</t>
    </r>
  </si>
  <si>
    <r>
      <t xml:space="preserve">4. = Sim e 4.2 ((EF + EM) &gt; 0%) = peso </t>
    </r>
    <r>
      <rPr>
        <b/>
        <sz val="11"/>
        <color theme="1"/>
        <rFont val="Calibri"/>
        <family val="2"/>
        <scheme val="minor"/>
      </rPr>
      <t>3</t>
    </r>
  </si>
  <si>
    <r>
      <t xml:space="preserve">4. = Sim e 4.2 ((EF + EM) = 0%) = peso </t>
    </r>
    <r>
      <rPr>
        <b/>
        <sz val="11"/>
        <color theme="1"/>
        <rFont val="Calibri"/>
        <family val="2"/>
        <scheme val="minor"/>
      </rPr>
      <t>0</t>
    </r>
  </si>
  <si>
    <r>
      <t xml:space="preserve">Plano elaborado e implementado = Peso </t>
    </r>
    <r>
      <rPr>
        <b/>
        <sz val="11"/>
        <color theme="1"/>
        <rFont val="Calibri"/>
        <family val="2"/>
        <scheme val="minor"/>
      </rPr>
      <t>3</t>
    </r>
  </si>
  <si>
    <r>
      <t xml:space="preserve">Plano elaborado e em implementação = Peso </t>
    </r>
    <r>
      <rPr>
        <b/>
        <sz val="11"/>
        <color theme="1"/>
        <rFont val="Calibri"/>
        <family val="2"/>
        <scheme val="minor"/>
      </rPr>
      <t>1</t>
    </r>
  </si>
  <si>
    <t>5. Informe o percentual de instituições estaduais destinadas aos ensinos fundamental e médio que fornecem água filtrada, própria para consumo: [EF:]</t>
  </si>
  <si>
    <t>5. Informe o percentual de instituições estaduais destinadas aos ensinos fundamental e médio que fornecem água filtrada, própria para consumo: [EM:]</t>
  </si>
  <si>
    <t>6. Informe o percentual de instituições estaduais destinadas aos ensinos fundamental e médio que possuem rede de coleta de esgoto ou fossa: [EF:]</t>
  </si>
  <si>
    <t>6. Informe o percentual de instituições estaduais destinadas aos ensinos fundamental e médio que possuem rede de coleta de esgoto ou fossa: [EM:]</t>
  </si>
  <si>
    <t>7.  Informe o percentual de instituições estaduais destinadas aos ensinos fundamental e médio que promovem acessibilidade para pessoas com deficiência ou com mobilidade reduzida: [EF:]</t>
  </si>
  <si>
    <t>7.  Informe o percentual de instituições estaduais destinadas aos ensinos fundamental e médio que promovem acessibilidade para pessoas com deficiência ou com mobilidade reduzida: [EM:]</t>
  </si>
  <si>
    <t>8. Informe o percentual de instituições estaduais destinadas aos ensinos fundamental e médio que possuem bibliotecas em funcionamento: [EF:]</t>
  </si>
  <si>
    <t>8. Informe o percentual de instituições estaduais destinadas aos ensinos fundamental e médio que possuem bibliotecas em funcionamento: [EM:]</t>
  </si>
  <si>
    <r>
      <t xml:space="preserve">Plano não elaborado. Informar prazo para elaboração = informativa = Peso </t>
    </r>
    <r>
      <rPr>
        <b/>
        <sz val="11"/>
        <color theme="1"/>
        <rFont val="Calibri"/>
        <family val="2"/>
        <scheme val="minor"/>
      </rPr>
      <t>0</t>
    </r>
  </si>
  <si>
    <r>
      <t xml:space="preserve">22 não = peso </t>
    </r>
    <r>
      <rPr>
        <b/>
        <sz val="11"/>
        <color theme="1"/>
        <rFont val="Calibri"/>
        <family val="2"/>
      </rPr>
      <t>0</t>
    </r>
  </si>
  <si>
    <r>
      <t xml:space="preserve">27 Sim, 27.1 &lt; 4 reuniões = peso </t>
    </r>
    <r>
      <rPr>
        <b/>
        <sz val="11"/>
        <color theme="1"/>
        <rFont val="Calibri"/>
        <family val="2"/>
      </rPr>
      <t>1</t>
    </r>
  </si>
  <si>
    <r>
      <t xml:space="preserve">28 Sim, 28.1 &lt; 4 reuniões = peso </t>
    </r>
    <r>
      <rPr>
        <b/>
        <sz val="11"/>
        <color theme="1"/>
        <rFont val="Calibri"/>
        <family val="2"/>
      </rPr>
      <t>1</t>
    </r>
  </si>
  <si>
    <t>IAP ≥ 80 = peso 5</t>
  </si>
  <si>
    <t>IAP ≥ 60 = peso 4</t>
  </si>
  <si>
    <t>IAP ≥ 40 = peso 3</t>
  </si>
  <si>
    <t>IAP &lt; 20 = peso 1</t>
  </si>
  <si>
    <t>Cálculo do IAP: Soma (A + B + C)/3)* 100 ------------------------------------------------------------------------------------------------------------------------------------------------------------------------------------------------------------------------------------------------------------------------------------------------------------------&gt;</t>
  </si>
  <si>
    <t>IAP ≥ 20 = peso 2</t>
  </si>
  <si>
    <r>
      <t xml:space="preserve">(Média EF e EM ≥ 90%) = Peso </t>
    </r>
    <r>
      <rPr>
        <b/>
        <sz val="11"/>
        <color theme="1"/>
        <rFont val="Calibri"/>
        <family val="2"/>
      </rPr>
      <t>3</t>
    </r>
  </si>
  <si>
    <r>
      <t xml:space="preserve">(Média EF e EM ≥ 70% e &lt; 90%) = Peso </t>
    </r>
    <r>
      <rPr>
        <b/>
        <sz val="11"/>
        <color theme="1"/>
        <rFont val="Calibri"/>
        <family val="2"/>
        <scheme val="minor"/>
      </rPr>
      <t>2</t>
    </r>
  </si>
  <si>
    <r>
      <t xml:space="preserve">(Média EF e EM ≥ 30% e &lt; 70%) = Peso </t>
    </r>
    <r>
      <rPr>
        <b/>
        <sz val="11"/>
        <color theme="1"/>
        <rFont val="Calibri"/>
        <family val="2"/>
        <scheme val="minor"/>
      </rPr>
      <t>1</t>
    </r>
  </si>
  <si>
    <r>
      <t xml:space="preserve">(Média EF e EM &lt; 30%) = Peso </t>
    </r>
    <r>
      <rPr>
        <b/>
        <sz val="11"/>
        <color theme="1"/>
        <rFont val="Calibri"/>
        <family val="2"/>
        <scheme val="minor"/>
      </rPr>
      <t>0</t>
    </r>
  </si>
  <si>
    <r>
      <t xml:space="preserve">35 Sim, 35.1 Sim, 35.2  ≥ 80% = peso </t>
    </r>
    <r>
      <rPr>
        <b/>
        <sz val="11"/>
        <color theme="1"/>
        <rFont val="Calibri"/>
        <family val="2"/>
      </rPr>
      <t>3</t>
    </r>
  </si>
  <si>
    <r>
      <t xml:space="preserve">35 Sim, 35.1 Sim, 35.2 ≥ 50% e &lt; 80% = peso </t>
    </r>
    <r>
      <rPr>
        <b/>
        <sz val="11"/>
        <color theme="1"/>
        <rFont val="Calibri"/>
        <family val="2"/>
      </rPr>
      <t>2</t>
    </r>
  </si>
  <si>
    <r>
      <t xml:space="preserve">35 Sim, 35.1 Sim, 35.2 &lt; 50% = peso </t>
    </r>
    <r>
      <rPr>
        <b/>
        <sz val="11"/>
        <color theme="1"/>
        <rFont val="Calibri"/>
        <family val="2"/>
      </rPr>
      <t>1</t>
    </r>
    <r>
      <rPr>
        <sz val="11"/>
        <color theme="1"/>
        <rFont val="Calibri"/>
        <family val="2"/>
        <scheme val="minor"/>
      </rPr>
      <t/>
    </r>
  </si>
  <si>
    <t>1. O Estado dispõe de política de promoção da saúde para nortear as ações a serem executadas pelos municípios?</t>
  </si>
  <si>
    <t>2. O Estado realizou campanha anual de prevenção ou incentivo no ano avaliado?</t>
  </si>
  <si>
    <t>3. Informe a proporção de cobertura vacinal alcançada no ano avaliado, para crianças menores de 2 anos de idade: [Pentavalente (3ª dose):]</t>
  </si>
  <si>
    <t>3. Informe a proporção de cobertura vacinal alcançada no ano avaliado, para crianças menores de 2 anos de idade: [Pneumocócica 10-Valente (2ª dose):]</t>
  </si>
  <si>
    <t>3. Informe a proporção de cobertura vacinal alcançada no ano avaliado, para crianças menores de 2 anos de idade: [Poliomielite (3ª dose):]</t>
  </si>
  <si>
    <t>3. Informe a proporção de cobertura vacinal alcançada no ano avaliado, para crianças menores de 2 anos de idade: [Tríplice Viral (1ª dose):]</t>
  </si>
  <si>
    <t>4. Informe a proporção de cobertura vacinal alcançada no ano avaliado, para adolescentes: [Meningo C (12 a 13 anos reforço):]</t>
  </si>
  <si>
    <t>5. Informe a proporção de cobertura vacinal alcançada no ano avaliado, para adultos: [Hepatite B (3ª dose):]</t>
  </si>
  <si>
    <t>5. Informe a proporção de cobertura vacinal alcançada no ano avaliado, para adultos: [Tríplice Viral (2ª dose):]</t>
  </si>
  <si>
    <t>5. Informe a proporção de cobertura vacinal alcançada no ano avaliado, para adultos: [Dupla Adulto:]</t>
  </si>
  <si>
    <t>6. Informe a proporção de cobertura vacinal alcançada do imunobiológico Influenza no ano avaliado para a população acima de 60 anos:</t>
  </si>
  <si>
    <t>7. Informe o quantitativo, no Estado, de casos notificados, confirmados e de óbitos por dengue, bem como a proporção de redução ou evolução em relação ao exercício anterior ao ano avaliado: [casos confirmados:][Quantitativo:]</t>
  </si>
  <si>
    <t>7. Informe o quantitativo, no Estado, de casos notificados, confirmados e de óbitos por dengue, bem como a proporção de redução ou evolução em relação ao exercício anterior ao ano avaliado: [casos confirmados:][Redução (%):]</t>
  </si>
  <si>
    <t>7. Informe o quantitativo, no Estado, de casos notificados, confirmados e de óbitos por dengue, bem como a proporção de redução ou evolução em relação ao exercício anterior ao ano avaliado: [casos confirmados:][Evolução (%):]</t>
  </si>
  <si>
    <t>7. Informe o quantitativo, no Estado, de casos notificados, confirmados e de óbitos por dengue, bem como a proporção de redução ou evolução em relação ao exercício anterior ao ano avaliado: [óbitos confirmados:][Quantitativo:]</t>
  </si>
  <si>
    <t>7. Informe o quantitativo, no Estado, de casos notificados, confirmados e de óbitos por dengue, bem como a proporção de redução ou evolução em relação ao exercício anterior ao ano avaliado: [óbitos confirmados:][Redução (%):]</t>
  </si>
  <si>
    <t>7. Informe o quantitativo, no Estado, de casos notificados, confirmados e de óbitos por dengue, bem como a proporção de redução ou evolução em relação ao exercício anterior ao ano avaliado: [óbitos confirmados:][Evolução (%):]</t>
  </si>
  <si>
    <t>8. Informe o quantitativo, no Estado, de casos notificados, confirmados e de óbitos por chikungunya, bem como a proporção de redução ou evolução em relação ao exercício anterior ao ano avaliado: [casos confirmados:][Quantitativo:]</t>
  </si>
  <si>
    <t>8. Informe o quantitativo, no Estado, de casos notificados, confirmados e de óbitos por chikungunya, bem como a proporção de redução ou evolução em relação ao exercício anterior ao ano avaliado: [casos confirmados:][Redução (%):]</t>
  </si>
  <si>
    <t>8. Informe o quantitativo, no Estado, de casos notificados, confirmados e de óbitos por chikungunya, bem como a proporção de redução ou evolução em relação ao exercício anterior ao ano avaliado: [casos confirmados:][Evolução (%):]</t>
  </si>
  <si>
    <t>8. Informe o quantitativo, no Estado, de casos notificados, confirmados e de óbitos por chikungunya, bem como a proporção de redução ou evolução em relação ao exercício anterior ao ano avaliado: [óbitos confirmados:][Quantitativo:]</t>
  </si>
  <si>
    <t>8. Informe o quantitativo, no Estado, de casos notificados, confirmados e de óbitos por chikungunya, bem como a proporção de redução ou evolução em relação ao exercício anterior ao ano avaliado: [óbitos confirmados:][Redução (%):]</t>
  </si>
  <si>
    <t>8. Informe o quantitativo, no Estado, de casos notificados, confirmados e de óbitos por chikungunya, bem como a proporção de redução ou evolução em relação ao exercício anterior ao ano avaliado: [óbitos confirmados:][Evolução (%):]</t>
  </si>
  <si>
    <t>9. Informe o quantitativo, no Estado, de casos notificados, confirmados e de óbitos por zika, bem como a proporção de redução ou evolução em relação ao exercício anterior ao ano avaliado: [casos confirmados:][Quantitativo:]</t>
  </si>
  <si>
    <t>9. Informe o quantitativo, no Estado, de casos notificados, confirmados e de óbitos por zika, bem como a proporção de redução ou evolução em relação ao exercício anterior ao ano avaliado: [casos confirmados:][Redução (%):]</t>
  </si>
  <si>
    <t>9. Informe o quantitativo, no Estado, de casos notificados, confirmados e de óbitos por zika, bem como a proporção de redução ou evolução em relação ao exercício anterior ao ano avaliado: [casos confirmados:][Evolução (%):]</t>
  </si>
  <si>
    <t>9. Informe o quantitativo, no Estado, de casos notificados, confirmados e de óbitos por zika, bem como a proporção de redução ou evolução em relação ao exercício anterior ao ano avaliado: [óbitos confirmados:][Quantitativo:]</t>
  </si>
  <si>
    <t>9. Informe o quantitativo, no Estado, de casos notificados, confirmados e de óbitos por zika, bem como a proporção de redução ou evolução em relação ao exercício anterior ao ano avaliado: [óbitos confirmados:][Redução (%):]</t>
  </si>
  <si>
    <t>9. Informe o quantitativo, no Estado, de casos notificados, confirmados e de óbitos por zika, bem como a proporção de redução ou evolução em relação ao exercício anterior ao ano avaliado: [óbitos confirmados:][Evolução (%):]</t>
  </si>
  <si>
    <t>10. Qual o coeficiente de incidência de tuberculose no Estado?</t>
  </si>
  <si>
    <t>11. Qual o coeficiente de mortalidade de tuberculose no Estado?</t>
  </si>
  <si>
    <t>12. Qual o percentual de cura dos casos novos de tuberculose no Estado?</t>
  </si>
  <si>
    <t>13. Qual a proporção de cura dos casos novos de hanseníase diagnosticados nos anos de coorte?</t>
  </si>
  <si>
    <t>14. Qual o número de casos autóctones de malária?</t>
  </si>
  <si>
    <t>14.1 Houve redução do número de casos em relação ao exercício anterior ao ano avaliado?</t>
  </si>
  <si>
    <t>15. Qual o número de casos novos de sífilis congênita em menores de 1 ano de idade?</t>
  </si>
  <si>
    <t>15.1 Houve redução do número de casos novos em relação ao exercício anterior ao ano avaliado? </t>
  </si>
  <si>
    <t>16. Qual o número de casos novos de AIDS em menores de 5 anos?</t>
  </si>
  <si>
    <t>16.1 Houve redução do número de casos novos em relação ao exercício anterior ao ano avaliado? </t>
  </si>
  <si>
    <t>17. Qual a taxa de mortalidade prematura na faixa etária de 30 a 69 anos no ano avaliado?</t>
  </si>
  <si>
    <t>17.1 Houve redução da taxa em relação ao exercício anterior ao ano avaliado?</t>
  </si>
  <si>
    <t>17.2 Informe o percentual de redução:</t>
  </si>
  <si>
    <t>18. Qual a proporção de registro de óbitos por causa básica definida no ano avaliado em relação ao total de óbitos não fetais?</t>
  </si>
  <si>
    <t>19. Qual a proporção de exames citopatológicos do colo do útero realizados em mulheres de 25 a 64 anos em relação à população de mulheres com a mesma faixa etária?</t>
  </si>
  <si>
    <t>19.1 Houve ampliação do número de exames realizados em relação ao exercício anterior ao ano avaliado?</t>
  </si>
  <si>
    <t>20. Qual a proporção de exames de mamografia de rastreamento realizados em mulheres de 50 a 69 anos em relação à população de mulheres com a mesma faixa etária?</t>
  </si>
  <si>
    <t>20.1 Houve ampliação do número de exames realizados em relação ao exercício anterior ao ano avaliado?</t>
  </si>
  <si>
    <t>21. Qual a taxa de mortalidade infantil da faixa etária de 0 a menor de 1 ano?</t>
  </si>
  <si>
    <t>21.1 Houve redução da taxa de mortalidade em relação ao exercício anterior ao ano avaliado?</t>
  </si>
  <si>
    <t>22. Houve redução, no Estado, no número de óbitos maternos em relação ao exercício anterior ao ano avaliado?</t>
  </si>
  <si>
    <t>22.1 Informe o número de casos no ano avaliado:</t>
  </si>
  <si>
    <t>22.2 Qual a proporção no Estado de mortalidade materna entre o último exercício e o ano avaliado?</t>
  </si>
  <si>
    <t>23. Qual a proporção de parto normal nas unidades da rede estadual de saúde?</t>
  </si>
  <si>
    <t>24. Qual a proporção de gravidez na adolescência entre a faixa etária de 10 a 19 anos?</t>
  </si>
  <si>
    <t>25. O Estado dispõe de política de saúde voltada para os povos e comunidades tradicionais?</t>
  </si>
  <si>
    <t>26. Qual o número de leitos credenciados pelo SUS no ano avaliado?</t>
  </si>
  <si>
    <t>26.1 Houve ampliação do número de leitos credenciados pelo SUS no ano avaliado? </t>
  </si>
  <si>
    <t>26.2 Qual a proporção da ampliação em relação ao exercício anterior?</t>
  </si>
  <si>
    <t>27. O Estado dispõe de gestão de estoque dos insumos para operacionalização de unidades da rede própria estadual de assistência em saúde?</t>
  </si>
  <si>
    <t>28. O atendimento das unidades da rede própria estadual de assistência em saúde já foi interrompido?</t>
  </si>
  <si>
    <t>28.1 O atendimento foi interrompido por falta de: [pessoal]</t>
  </si>
  <si>
    <t>28.1 O atendimento foi interrompido por falta de: [insumos]</t>
  </si>
  <si>
    <t>28.1 O atendimento foi interrompido por falta de: [recursos financeiros]</t>
  </si>
  <si>
    <t>29. O Estado dispõe de gestão de descarte dos resíduos hospitalares?</t>
  </si>
  <si>
    <t>30. Qual percentual de CAPS com pelo menos 12 registros de matriciamentos para a atenção básica?</t>
  </si>
  <si>
    <t>31. Qual percentual da cobertura do SAMU ou outro serviço similar de atendimento de urgência sob a responsabilidade do Estado?</t>
  </si>
  <si>
    <t>32. Qual o tempo médio entre o protocolo da solicitação e o primeiro fornecimento de medicamentos especializados?</t>
  </si>
  <si>
    <t>33. O Estado dispõe de política estruturada de transplante de órgãos?</t>
  </si>
  <si>
    <t>34. Qual o número de doações de múltiplos órgãos no ano avaliado?</t>
  </si>
  <si>
    <t>34.1 Houve aumento das doações em relação ao exercício anterior ao ano avaliado?</t>
  </si>
  <si>
    <t>34.2 Informe o percentual correspondente ao aumento:</t>
  </si>
  <si>
    <t>34.3 Qual percentual de concretização de doação de múltiplos órgãos pós-notificação?</t>
  </si>
  <si>
    <t>35. Qual o número de transplantes de córneas realizados no ano avaliado?</t>
  </si>
  <si>
    <t>35.1 Houve aumento de transplantes de córneas em relação ao exercício anterior?</t>
  </si>
  <si>
    <t>35.2 Informe o percentual correspondente ao aumento:</t>
  </si>
  <si>
    <t>36. Qual o índice de aproveitamento dos múltiplos órgãos doados para transplante?</t>
  </si>
  <si>
    <t>37. O Estado possui banco de sangue público?</t>
  </si>
  <si>
    <t>37.1 O estoque de sangue no banco é suficiente para suprir a demanda necessária?</t>
  </si>
  <si>
    <t>38. O Estado promove campanhas para incentivar a doação de sangue?</t>
  </si>
  <si>
    <t>38.1 Houve aumento das doações em relação ao exercício anterior?</t>
  </si>
  <si>
    <t>39. Qual o percentual de transfusões SUS, realizadas por hemocentro estadual, em relação ao total de transfusões SUS realizadas no Estado?</t>
  </si>
  <si>
    <t>40. O Estado dispõe de banco público de células-tronco de sangue de cordão umbilical?</t>
  </si>
  <si>
    <t>41. O Estado possui Ouvidoria de Saúde em funcionamento?</t>
  </si>
  <si>
    <t>42. Qual o tempo médio de resposta da Ouvidoria de Saúde do Estado?</t>
  </si>
  <si>
    <t>43. Quantas reuniões foram realizadas pelo Conselho Estadual de Saúde no ano avaliado?</t>
  </si>
  <si>
    <t>44. Os instrumentos do Sistema de Planejamento do SUS foram enviados no prazo legal ao Conselho Estadual de Saúde?</t>
  </si>
  <si>
    <t>45. Os instrumentos do Sistema de Planejamento do SUS do exercício anterior foram analisados pelo Conselho Estadual de Saúde?</t>
  </si>
  <si>
    <t>46. Qual percentual da receita vinculada aplicado em ações e serviços públicos de saúde a que se refere a EC n. 29/00?</t>
  </si>
  <si>
    <t>47. Na apuração do percentual mínimo em ações e serviços públicos de saúde, determinado pela EC 29/00, estão sendo observadas as disposições contidas na LC 141/12?</t>
  </si>
  <si>
    <t>48. O Estado disponibiliza, em local acessível ao público nas unidades da rede própria estadual de assistência em saúde, escala atualizada de serviço incluindo nome e horário de entrada e saída dos profissionais de saúde?</t>
  </si>
  <si>
    <t>49. Existe controle de tempo de atendimento aos pacientes, horário de entrada x horário de início do atendimento médico, nas unidades da rede própria estadual de assistência em saúde ?</t>
  </si>
  <si>
    <t>50. Para o cálculo do Indicador de Avaliação do Planejamento - IAP, informe sobre a execução orçamentária das ações dos programas do PPA relativos às políticas públicas da saúde: [a) A razão entre o número de ações cujo EFISi esteja entre 0,7 e 1,3 e o total de ações previstas, excluídas as não-orçamentárias*:]</t>
  </si>
  <si>
    <t>50. Para o cálculo do Indicador de Avaliação do Planejamento - IAP, informe sobre a execução orçamentária das ações dos programas do PPA relativos às políticas públicas da saúde: [b) A razão entre o número de ações cujo EFINi esteja entre 0,7 e 1,3 e o total de ações previstas, excluídas as não-orçamentárias*:]</t>
  </si>
  <si>
    <t>50. Para o cálculo do Indicador de Avaliação do Planejamento - IAP, informe sobre a execução orçamentária das ações dos programas do PPA relativos às políticas públicas da saúde: [c) A razão entre o número de ações cujo Índice de Equilíbrio da Execução Orçamentária (IEEOi) esteja entre 0,7 e 1,3  e o total de ações previstas, excluídas as não-orçamentárias*:]</t>
  </si>
  <si>
    <t>i-Saúde</t>
  </si>
  <si>
    <r>
      <t xml:space="preserve">≥ 5 campanhas = Peso </t>
    </r>
    <r>
      <rPr>
        <b/>
        <sz val="11"/>
        <color theme="1"/>
        <rFont val="Calibri"/>
        <family val="2"/>
        <scheme val="minor"/>
      </rPr>
      <t>2</t>
    </r>
  </si>
  <si>
    <r>
      <t xml:space="preserve">&lt; 5 campanhas = peso </t>
    </r>
    <r>
      <rPr>
        <b/>
        <sz val="11"/>
        <color theme="1"/>
        <rFont val="Calibri"/>
        <family val="2"/>
        <scheme val="minor"/>
      </rPr>
      <t>1</t>
    </r>
  </si>
  <si>
    <r>
      <t xml:space="preserve">(Média Pentavalente 3ª dose, Pneumocócica 10valente 2ªdose, Poliomielite 3ª dose, Tríplice Viral 1ª dose </t>
    </r>
    <r>
      <rPr>
        <b/>
        <sz val="11"/>
        <color theme="9" tint="-0.249977111117893"/>
        <rFont val="Calibri"/>
        <family val="2"/>
      </rPr>
      <t>≥ 50% e &lt;70</t>
    </r>
    <r>
      <rPr>
        <b/>
        <sz val="11"/>
        <color theme="9" tint="-0.249977111117893"/>
        <rFont val="Symbol"/>
        <family val="1"/>
        <charset val="2"/>
      </rPr>
      <t>%</t>
    </r>
    <r>
      <rPr>
        <sz val="11"/>
        <color theme="1"/>
        <rFont val="Calibri"/>
        <family val="2"/>
      </rPr>
      <t xml:space="preserve">) = Peso </t>
    </r>
    <r>
      <rPr>
        <b/>
        <sz val="11"/>
        <color theme="1"/>
        <rFont val="Calibri"/>
        <family val="2"/>
      </rPr>
      <t>1</t>
    </r>
  </si>
  <si>
    <r>
      <t xml:space="preserve">(Média Pentavalente 3ª dose, Pneumocócica 10valente 2ªdose, Poliomielite 3ª dose, Tríplice Viral 1ª dose </t>
    </r>
    <r>
      <rPr>
        <b/>
        <sz val="11"/>
        <color theme="9" tint="-0.249977111117893"/>
        <rFont val="Calibri"/>
        <family val="2"/>
      </rPr>
      <t xml:space="preserve">≥ 95% e </t>
    </r>
    <r>
      <rPr>
        <b/>
        <sz val="11"/>
        <color theme="9" tint="-0.249977111117893"/>
        <rFont val="Symbol"/>
        <family val="1"/>
        <charset val="2"/>
      </rPr>
      <t>£100%</t>
    </r>
    <r>
      <rPr>
        <sz val="11"/>
        <color theme="1"/>
        <rFont val="Calibri"/>
        <family val="2"/>
      </rPr>
      <t xml:space="preserve">) = Peso </t>
    </r>
    <r>
      <rPr>
        <b/>
        <sz val="11"/>
        <color theme="1"/>
        <rFont val="Calibri"/>
        <family val="2"/>
      </rPr>
      <t>3</t>
    </r>
  </si>
  <si>
    <r>
      <t xml:space="preserve">(Média Pentavalente 3ª dose, Pneumocócica 10valente 2ªdose, Poliomielite 3ª dose, Tríplice Viral 1ª dose </t>
    </r>
    <r>
      <rPr>
        <b/>
        <sz val="11"/>
        <color theme="9" tint="-0.249977111117893"/>
        <rFont val="Calibri"/>
        <family val="2"/>
      </rPr>
      <t>&lt;50</t>
    </r>
    <r>
      <rPr>
        <b/>
        <sz val="11"/>
        <color theme="9" tint="-0.249977111117893"/>
        <rFont val="Symbol"/>
        <family val="1"/>
        <charset val="2"/>
      </rPr>
      <t>%</t>
    </r>
    <r>
      <rPr>
        <sz val="11"/>
        <color theme="1"/>
        <rFont val="Calibri"/>
        <family val="2"/>
      </rPr>
      <t xml:space="preserve">) = Peso </t>
    </r>
    <r>
      <rPr>
        <b/>
        <sz val="11"/>
        <color theme="1"/>
        <rFont val="Calibri"/>
        <family val="2"/>
      </rPr>
      <t>0</t>
    </r>
  </si>
  <si>
    <r>
      <t>(Média Pentavalente 3ª dose, Pneumocócica 10valente 2ªdose, Poliomielite 3ª dose, Tríplice Viral 1ª dose</t>
    </r>
    <r>
      <rPr>
        <b/>
        <sz val="11"/>
        <color theme="9" tint="-0.249977111117893"/>
        <rFont val="Calibri"/>
        <family val="2"/>
      </rPr>
      <t xml:space="preserve"> ≥ 70% e &lt;95</t>
    </r>
    <r>
      <rPr>
        <b/>
        <sz val="11"/>
        <color theme="9" tint="-0.249977111117893"/>
        <rFont val="Symbol"/>
        <family val="1"/>
        <charset val="2"/>
      </rPr>
      <t>%</t>
    </r>
    <r>
      <rPr>
        <sz val="11"/>
        <color theme="1"/>
        <rFont val="Calibri"/>
        <family val="2"/>
      </rPr>
      <t xml:space="preserve">) = Peso </t>
    </r>
    <r>
      <rPr>
        <b/>
        <sz val="11"/>
        <color theme="1"/>
        <rFont val="Calibri"/>
        <family val="2"/>
      </rPr>
      <t>2</t>
    </r>
  </si>
  <si>
    <t>COMPROVANTE DA MÉDIA =</t>
  </si>
  <si>
    <r>
      <t xml:space="preserve">(Média HPV e Meningo C </t>
    </r>
    <r>
      <rPr>
        <b/>
        <sz val="11"/>
        <color theme="9" tint="-0.249977111117893"/>
        <rFont val="Calibri"/>
        <family val="2"/>
      </rPr>
      <t>≥ 40% e &lt;60</t>
    </r>
    <r>
      <rPr>
        <b/>
        <sz val="11"/>
        <color theme="9" tint="-0.249977111117893"/>
        <rFont val="Symbol"/>
        <family val="1"/>
        <charset val="2"/>
      </rPr>
      <t>%</t>
    </r>
    <r>
      <rPr>
        <sz val="11"/>
        <color theme="1"/>
        <rFont val="Calibri"/>
        <family val="2"/>
      </rPr>
      <t xml:space="preserve">) = Peso </t>
    </r>
    <r>
      <rPr>
        <b/>
        <sz val="11"/>
        <color theme="1"/>
        <rFont val="Calibri"/>
        <family val="2"/>
      </rPr>
      <t>1</t>
    </r>
  </si>
  <si>
    <r>
      <t xml:space="preserve">(Média HPV e Meningo C </t>
    </r>
    <r>
      <rPr>
        <b/>
        <sz val="11"/>
        <color theme="9" tint="-0.249977111117893"/>
        <rFont val="Calibri"/>
        <family val="2"/>
      </rPr>
      <t>&lt;40</t>
    </r>
    <r>
      <rPr>
        <b/>
        <sz val="11"/>
        <color theme="9" tint="-0.249977111117893"/>
        <rFont val="Symbol"/>
        <family val="1"/>
        <charset val="2"/>
      </rPr>
      <t>%</t>
    </r>
    <r>
      <rPr>
        <sz val="11"/>
        <color theme="1"/>
        <rFont val="Calibri"/>
        <family val="2"/>
      </rPr>
      <t xml:space="preserve">) = Peso </t>
    </r>
    <r>
      <rPr>
        <b/>
        <sz val="11"/>
        <color theme="1"/>
        <rFont val="Calibri"/>
        <family val="2"/>
      </rPr>
      <t>0</t>
    </r>
  </si>
  <si>
    <r>
      <t xml:space="preserve">(Média HPV e Meningo C </t>
    </r>
    <r>
      <rPr>
        <b/>
        <sz val="11"/>
        <color theme="9" tint="-0.249977111117893"/>
        <rFont val="Calibri"/>
        <family val="2"/>
      </rPr>
      <t xml:space="preserve">≥ 80% e </t>
    </r>
    <r>
      <rPr>
        <b/>
        <sz val="11"/>
        <color theme="9" tint="-0.249977111117893"/>
        <rFont val="Symbol"/>
        <family val="1"/>
        <charset val="2"/>
      </rPr>
      <t>£100%</t>
    </r>
    <r>
      <rPr>
        <sz val="11"/>
        <color theme="1"/>
        <rFont val="Calibri"/>
        <family val="2"/>
      </rPr>
      <t xml:space="preserve">) = Peso </t>
    </r>
    <r>
      <rPr>
        <b/>
        <sz val="11"/>
        <color theme="1"/>
        <rFont val="Calibri"/>
        <family val="2"/>
      </rPr>
      <t>3</t>
    </r>
  </si>
  <si>
    <r>
      <t>(Média HPV e Meningo C</t>
    </r>
    <r>
      <rPr>
        <b/>
        <sz val="11"/>
        <color theme="9" tint="-0.249977111117893"/>
        <rFont val="Calibri"/>
        <family val="2"/>
      </rPr>
      <t xml:space="preserve"> ≥ 60% e &lt;80</t>
    </r>
    <r>
      <rPr>
        <b/>
        <sz val="11"/>
        <color theme="9" tint="-0.249977111117893"/>
        <rFont val="Symbol"/>
        <family val="1"/>
        <charset val="2"/>
      </rPr>
      <t>%</t>
    </r>
    <r>
      <rPr>
        <sz val="11"/>
        <color theme="1"/>
        <rFont val="Calibri"/>
        <family val="2"/>
      </rPr>
      <t xml:space="preserve">) = Peso </t>
    </r>
    <r>
      <rPr>
        <b/>
        <sz val="11"/>
        <color theme="1"/>
        <rFont val="Calibri"/>
        <family val="2"/>
      </rPr>
      <t>2</t>
    </r>
  </si>
  <si>
    <r>
      <rPr>
        <sz val="11"/>
        <color theme="1"/>
        <rFont val="Symbol"/>
        <family val="1"/>
        <charset val="2"/>
      </rPr>
      <t>£</t>
    </r>
    <r>
      <rPr>
        <sz val="11"/>
        <color theme="1"/>
        <rFont val="Calibri"/>
        <family val="2"/>
      </rPr>
      <t xml:space="preserve"> 0,1 </t>
    </r>
    <r>
      <rPr>
        <sz val="11"/>
        <color theme="1"/>
        <rFont val="Calibri"/>
        <family val="2"/>
        <scheme val="minor"/>
      </rPr>
      <t xml:space="preserve">= Peso </t>
    </r>
    <r>
      <rPr>
        <b/>
        <sz val="11"/>
        <color theme="1"/>
        <rFont val="Calibri"/>
        <family val="2"/>
        <scheme val="minor"/>
      </rPr>
      <t>2</t>
    </r>
  </si>
  <si>
    <r>
      <t xml:space="preserve">&gt; 0,1 = Peso </t>
    </r>
    <r>
      <rPr>
        <b/>
        <sz val="11"/>
        <color theme="1"/>
        <rFont val="Calibri"/>
        <family val="2"/>
        <scheme val="minor"/>
      </rPr>
      <t>0</t>
    </r>
  </si>
  <si>
    <r>
      <rPr>
        <sz val="11"/>
        <color theme="1"/>
        <rFont val="Calibri"/>
        <family val="2"/>
      </rPr>
      <t>≥</t>
    </r>
    <r>
      <rPr>
        <sz val="11"/>
        <color theme="1"/>
        <rFont val="Symbol"/>
        <family val="1"/>
        <charset val="2"/>
      </rPr>
      <t xml:space="preserve"> 85%</t>
    </r>
    <r>
      <rPr>
        <sz val="11"/>
        <color theme="1"/>
        <rFont val="Calibri"/>
        <family val="2"/>
      </rPr>
      <t xml:space="preserve"> </t>
    </r>
    <r>
      <rPr>
        <sz val="11"/>
        <color theme="1"/>
        <rFont val="Calibri"/>
        <family val="2"/>
        <scheme val="minor"/>
      </rPr>
      <t xml:space="preserve">= Peso </t>
    </r>
    <r>
      <rPr>
        <b/>
        <sz val="11"/>
        <color theme="1"/>
        <rFont val="Calibri"/>
        <family val="2"/>
        <scheme val="minor"/>
      </rPr>
      <t>2</t>
    </r>
  </si>
  <si>
    <r>
      <t xml:space="preserve">&lt; 85% = Peso </t>
    </r>
    <r>
      <rPr>
        <b/>
        <sz val="11"/>
        <color theme="1"/>
        <rFont val="Calibri"/>
        <family val="2"/>
        <scheme val="minor"/>
      </rPr>
      <t>0</t>
    </r>
  </si>
  <si>
    <r>
      <rPr>
        <sz val="11"/>
        <color theme="1"/>
        <rFont val="Calibri"/>
        <family val="2"/>
      </rPr>
      <t>≥</t>
    </r>
    <r>
      <rPr>
        <sz val="11"/>
        <color theme="1"/>
        <rFont val="Symbol"/>
        <family val="1"/>
        <charset val="2"/>
      </rPr>
      <t xml:space="preserve"> 88%</t>
    </r>
    <r>
      <rPr>
        <sz val="11"/>
        <color theme="1"/>
        <rFont val="Calibri"/>
        <family val="2"/>
      </rPr>
      <t xml:space="preserve"> </t>
    </r>
    <r>
      <rPr>
        <sz val="11"/>
        <color theme="1"/>
        <rFont val="Calibri"/>
        <family val="2"/>
        <scheme val="minor"/>
      </rPr>
      <t xml:space="preserve">= Peso </t>
    </r>
    <r>
      <rPr>
        <b/>
        <sz val="11"/>
        <color theme="1"/>
        <rFont val="Calibri"/>
        <family val="2"/>
        <scheme val="minor"/>
      </rPr>
      <t>2</t>
    </r>
  </si>
  <si>
    <r>
      <t xml:space="preserve">&lt; 88% = Peso </t>
    </r>
    <r>
      <rPr>
        <b/>
        <sz val="11"/>
        <color theme="1"/>
        <rFont val="Calibri"/>
        <family val="2"/>
        <scheme val="minor"/>
      </rPr>
      <t>0</t>
    </r>
  </si>
  <si>
    <r>
      <t xml:space="preserve">((17.1 = Sim) e (17.2 = ≥ 2%)) = Peso </t>
    </r>
    <r>
      <rPr>
        <b/>
        <sz val="11"/>
        <color theme="1"/>
        <rFont val="Calibri"/>
        <family val="2"/>
      </rPr>
      <t>2</t>
    </r>
  </si>
  <si>
    <r>
      <t xml:space="preserve">((17.1 = Sim) e (17.2 = &lt; 2%)) = Peso </t>
    </r>
    <r>
      <rPr>
        <b/>
        <sz val="11"/>
        <color theme="1"/>
        <rFont val="Calibri"/>
        <family val="2"/>
        <scheme val="minor"/>
      </rPr>
      <t>1</t>
    </r>
  </si>
  <si>
    <r>
      <rPr>
        <sz val="11"/>
        <color theme="1"/>
        <rFont val="Calibri"/>
        <family val="2"/>
      </rPr>
      <t>≥</t>
    </r>
    <r>
      <rPr>
        <sz val="11"/>
        <color theme="1"/>
        <rFont val="Symbol"/>
        <family val="1"/>
        <charset val="2"/>
      </rPr>
      <t xml:space="preserve"> 95%</t>
    </r>
    <r>
      <rPr>
        <sz val="11"/>
        <color theme="1"/>
        <rFont val="Calibri"/>
        <family val="2"/>
      </rPr>
      <t xml:space="preserve"> </t>
    </r>
    <r>
      <rPr>
        <sz val="11"/>
        <color theme="1"/>
        <rFont val="Calibri"/>
        <family val="2"/>
        <scheme val="minor"/>
      </rPr>
      <t xml:space="preserve">= Peso </t>
    </r>
    <r>
      <rPr>
        <b/>
        <sz val="11"/>
        <color theme="1"/>
        <rFont val="Calibri"/>
        <family val="2"/>
        <scheme val="minor"/>
      </rPr>
      <t>2</t>
    </r>
  </si>
  <si>
    <r>
      <t xml:space="preserve">&lt; 95% = Peso </t>
    </r>
    <r>
      <rPr>
        <b/>
        <sz val="11"/>
        <color theme="1"/>
        <rFont val="Calibri"/>
        <family val="2"/>
        <scheme val="minor"/>
      </rPr>
      <t>0</t>
    </r>
  </si>
  <si>
    <r>
      <rPr>
        <sz val="11"/>
        <color theme="1"/>
        <rFont val="Symbol"/>
        <family val="1"/>
        <charset val="2"/>
      </rPr>
      <t>£</t>
    </r>
    <r>
      <rPr>
        <sz val="11"/>
        <color theme="1"/>
        <rFont val="Calibri"/>
        <family val="2"/>
      </rPr>
      <t xml:space="preserve"> 70</t>
    </r>
    <r>
      <rPr>
        <sz val="11"/>
        <color theme="1"/>
        <rFont val="Symbol"/>
        <family val="1"/>
        <charset val="2"/>
      </rPr>
      <t>%</t>
    </r>
    <r>
      <rPr>
        <sz val="11"/>
        <color theme="1"/>
        <rFont val="Calibri"/>
        <family val="2"/>
      </rPr>
      <t xml:space="preserve"> </t>
    </r>
    <r>
      <rPr>
        <sz val="11"/>
        <color theme="1"/>
        <rFont val="Calibri"/>
        <family val="2"/>
        <scheme val="minor"/>
      </rPr>
      <t xml:space="preserve">= Peso </t>
    </r>
    <r>
      <rPr>
        <b/>
        <sz val="11"/>
        <color theme="1"/>
        <rFont val="Calibri"/>
        <family val="2"/>
        <scheme val="minor"/>
      </rPr>
      <t>2</t>
    </r>
  </si>
  <si>
    <r>
      <t xml:space="preserve">&gt; 70% = Peso </t>
    </r>
    <r>
      <rPr>
        <b/>
        <sz val="11"/>
        <color theme="1"/>
        <rFont val="Calibri"/>
        <family val="2"/>
        <scheme val="minor"/>
      </rPr>
      <t>0</t>
    </r>
  </si>
  <si>
    <r>
      <t xml:space="preserve">Sim = peso </t>
    </r>
    <r>
      <rPr>
        <b/>
        <sz val="11"/>
        <color theme="1"/>
        <rFont val="Calibri"/>
        <family val="2"/>
        <scheme val="minor"/>
      </rPr>
      <t>1</t>
    </r>
  </si>
  <si>
    <r>
      <t xml:space="preserve">Sim = peso </t>
    </r>
    <r>
      <rPr>
        <b/>
        <sz val="11"/>
        <color theme="1"/>
        <rFont val="Calibri"/>
        <family val="2"/>
        <scheme val="minor"/>
      </rPr>
      <t>0</t>
    </r>
  </si>
  <si>
    <r>
      <t xml:space="preserve">Não = peso </t>
    </r>
    <r>
      <rPr>
        <b/>
        <sz val="11"/>
        <color theme="1"/>
        <rFont val="Calibri"/>
        <family val="2"/>
        <scheme val="minor"/>
      </rPr>
      <t>1</t>
    </r>
  </si>
  <si>
    <r>
      <t xml:space="preserve">100% = Peso </t>
    </r>
    <r>
      <rPr>
        <b/>
        <sz val="11"/>
        <color theme="1"/>
        <rFont val="Calibri"/>
        <family val="2"/>
      </rPr>
      <t>3</t>
    </r>
  </si>
  <si>
    <r>
      <t xml:space="preserve">≥ 70% e &lt; 100% = Peso </t>
    </r>
    <r>
      <rPr>
        <b/>
        <sz val="11"/>
        <color theme="1"/>
        <rFont val="Calibri"/>
        <family val="2"/>
        <scheme val="minor"/>
      </rPr>
      <t>2</t>
    </r>
  </si>
  <si>
    <r>
      <t xml:space="preserve">≥ 40% e &lt; 70% = Peso </t>
    </r>
    <r>
      <rPr>
        <b/>
        <sz val="11"/>
        <color theme="1"/>
        <rFont val="Calibri"/>
        <family val="2"/>
        <scheme val="minor"/>
      </rPr>
      <t>1</t>
    </r>
  </si>
  <si>
    <r>
      <t xml:space="preserve">&lt; 40% = Peso </t>
    </r>
    <r>
      <rPr>
        <b/>
        <sz val="11"/>
        <color theme="1"/>
        <rFont val="Calibri"/>
        <family val="2"/>
        <scheme val="minor"/>
      </rPr>
      <t>0</t>
    </r>
  </si>
  <si>
    <r>
      <t xml:space="preserve">≥ 80% e &lt; 100% = Peso </t>
    </r>
    <r>
      <rPr>
        <b/>
        <sz val="11"/>
        <color theme="1"/>
        <rFont val="Calibri"/>
        <family val="2"/>
        <scheme val="minor"/>
      </rPr>
      <t>2</t>
    </r>
  </si>
  <si>
    <r>
      <t xml:space="preserve">≥ 40% e &lt; 80% = Peso </t>
    </r>
    <r>
      <rPr>
        <b/>
        <sz val="11"/>
        <color theme="1"/>
        <rFont val="Calibri"/>
        <family val="2"/>
        <scheme val="minor"/>
      </rPr>
      <t>1</t>
    </r>
  </si>
  <si>
    <r>
      <rPr>
        <sz val="11"/>
        <color theme="1"/>
        <rFont val="Symbol"/>
        <family val="1"/>
        <charset val="2"/>
      </rPr>
      <t>£</t>
    </r>
    <r>
      <rPr>
        <sz val="11"/>
        <color theme="1"/>
        <rFont val="Calibri"/>
        <family val="2"/>
      </rPr>
      <t xml:space="preserve"> 40 dias = Peso </t>
    </r>
    <r>
      <rPr>
        <b/>
        <sz val="11"/>
        <color theme="1"/>
        <rFont val="Calibri"/>
        <family val="2"/>
      </rPr>
      <t>3</t>
    </r>
  </si>
  <si>
    <r>
      <t xml:space="preserve">&gt; 80 e </t>
    </r>
    <r>
      <rPr>
        <sz val="11"/>
        <color theme="1"/>
        <rFont val="Symbol"/>
        <family val="1"/>
        <charset val="2"/>
      </rPr>
      <t>£</t>
    </r>
    <r>
      <rPr>
        <sz val="11"/>
        <color theme="1"/>
        <rFont val="Calibri"/>
        <family val="2"/>
      </rPr>
      <t xml:space="preserve"> 120 dias</t>
    </r>
    <r>
      <rPr>
        <sz val="11"/>
        <color theme="1"/>
        <rFont val="Calibri"/>
        <family val="2"/>
        <scheme val="minor"/>
      </rPr>
      <t xml:space="preserve"> = Peso </t>
    </r>
    <r>
      <rPr>
        <b/>
        <sz val="11"/>
        <color theme="1"/>
        <rFont val="Calibri"/>
        <family val="2"/>
        <scheme val="minor"/>
      </rPr>
      <t>1</t>
    </r>
  </si>
  <si>
    <r>
      <t xml:space="preserve">&gt; 40 e </t>
    </r>
    <r>
      <rPr>
        <sz val="11"/>
        <color theme="1"/>
        <rFont val="Symbol"/>
        <family val="1"/>
        <charset val="2"/>
      </rPr>
      <t>£</t>
    </r>
    <r>
      <rPr>
        <sz val="11"/>
        <color theme="1"/>
        <rFont val="Calibri"/>
        <family val="2"/>
      </rPr>
      <t xml:space="preserve"> </t>
    </r>
    <r>
      <rPr>
        <sz val="11"/>
        <color theme="1"/>
        <rFont val="Calibri"/>
        <family val="2"/>
        <scheme val="minor"/>
      </rPr>
      <t xml:space="preserve">80 dias = Peso </t>
    </r>
    <r>
      <rPr>
        <b/>
        <sz val="11"/>
        <color theme="1"/>
        <rFont val="Calibri"/>
        <family val="2"/>
        <scheme val="minor"/>
      </rPr>
      <t>2</t>
    </r>
  </si>
  <si>
    <r>
      <t xml:space="preserve">&gt; 120 dias = Peso </t>
    </r>
    <r>
      <rPr>
        <b/>
        <sz val="11"/>
        <color theme="1"/>
        <rFont val="Calibri"/>
        <family val="2"/>
        <scheme val="minor"/>
      </rPr>
      <t>0</t>
    </r>
  </si>
  <si>
    <r>
      <rPr>
        <sz val="11"/>
        <color theme="1"/>
        <rFont val="Calibri"/>
        <family val="2"/>
      </rPr>
      <t xml:space="preserve">≥ 10 dias </t>
    </r>
    <r>
      <rPr>
        <sz val="11"/>
        <color theme="1"/>
        <rFont val="Calibri"/>
        <family val="2"/>
        <scheme val="minor"/>
      </rPr>
      <t xml:space="preserve">= Peso </t>
    </r>
    <r>
      <rPr>
        <b/>
        <sz val="11"/>
        <color theme="1"/>
        <rFont val="Calibri"/>
        <family val="2"/>
        <scheme val="minor"/>
      </rPr>
      <t>0</t>
    </r>
  </si>
  <si>
    <r>
      <t xml:space="preserve">&lt; 10 dias = Peso </t>
    </r>
    <r>
      <rPr>
        <b/>
        <sz val="11"/>
        <color theme="1"/>
        <rFont val="Calibri"/>
        <family val="2"/>
        <scheme val="minor"/>
      </rPr>
      <t>2</t>
    </r>
  </si>
  <si>
    <r>
      <rPr>
        <sz val="11"/>
        <color theme="1"/>
        <rFont val="Calibri"/>
        <family val="2"/>
      </rPr>
      <t xml:space="preserve">≥ 6 reuniões </t>
    </r>
    <r>
      <rPr>
        <sz val="11"/>
        <color theme="1"/>
        <rFont val="Calibri"/>
        <family val="2"/>
        <scheme val="minor"/>
      </rPr>
      <t xml:space="preserve">= Peso </t>
    </r>
    <r>
      <rPr>
        <b/>
        <sz val="11"/>
        <color theme="1"/>
        <rFont val="Calibri"/>
        <family val="2"/>
        <scheme val="minor"/>
      </rPr>
      <t>2</t>
    </r>
  </si>
  <si>
    <r>
      <t xml:space="preserve">&lt; 6 reuniões = Peso </t>
    </r>
    <r>
      <rPr>
        <b/>
        <sz val="11"/>
        <color theme="1"/>
        <rFont val="Calibri"/>
        <family val="2"/>
        <scheme val="minor"/>
      </rPr>
      <t>0</t>
    </r>
  </si>
  <si>
    <r>
      <t xml:space="preserve">&lt; 12% = Peso </t>
    </r>
    <r>
      <rPr>
        <b/>
        <sz val="11"/>
        <color theme="1"/>
        <rFont val="Calibri"/>
        <family val="2"/>
        <scheme val="minor"/>
      </rPr>
      <t>0</t>
    </r>
  </si>
  <si>
    <r>
      <rPr>
        <sz val="11"/>
        <color theme="1"/>
        <rFont val="Calibri"/>
        <family val="2"/>
      </rPr>
      <t xml:space="preserve">≥ 12% </t>
    </r>
    <r>
      <rPr>
        <sz val="11"/>
        <color theme="1"/>
        <rFont val="Calibri"/>
        <family val="2"/>
        <scheme val="minor"/>
      </rPr>
      <t xml:space="preserve">= Peso </t>
    </r>
    <r>
      <rPr>
        <b/>
        <sz val="11"/>
        <color theme="1"/>
        <rFont val="Calibri"/>
        <family val="2"/>
        <scheme val="minor"/>
      </rPr>
      <t>3</t>
    </r>
  </si>
  <si>
    <t>1. O Estado possui uma política pública específica para a prevenção social à criminalidade?</t>
  </si>
  <si>
    <t>1.1 Existe avaliação da eficácia desta política?</t>
  </si>
  <si>
    <t>1.2 Quem é a população-alvo?</t>
  </si>
  <si>
    <t>1.3 A política é abrangente o bastante para cobrir toda a população-alvo?</t>
  </si>
  <si>
    <t>2. O Estado possui política pública específica voltada ao acompanhamento de medidas socioeducativas a adolescentes infratores?</t>
  </si>
  <si>
    <t>2.1 Existe avaliação da eficácia desta política?</t>
  </si>
  <si>
    <t>2.2 Quem é a população-alvo?</t>
  </si>
  <si>
    <t>2.3 A política é abrangente o bastante para cobrir toda a população-alvo?</t>
  </si>
  <si>
    <t>3. O Estado possui política pública voltada para o combate ao tráfico de drogas?</t>
  </si>
  <si>
    <t>3.1 Existe avaliação da eficácia desta política?</t>
  </si>
  <si>
    <t>4. O Estado possui política pública voltada para o combate ao uso de drogas que contemple ações de:</t>
  </si>
  <si>
    <t>a) conscientização, informação e prevenção:</t>
  </si>
  <si>
    <t>b) acolhimento, tratamento, redução de riscos de usuários de drogas:</t>
  </si>
  <si>
    <t>4.1 Existe avaliação da eficácia desta política?</t>
  </si>
  <si>
    <t>5. O Estado possui política pública voltada à inclusão social de egressos do Sistema Prisional?</t>
  </si>
  <si>
    <t>5.1 Existe avaliação da eficácia desta política?</t>
  </si>
  <si>
    <t>5.2 Existem ações de sensibilização dirigidas à sociedade visando a redução do preconceito e inclusão social?</t>
  </si>
  <si>
    <t>5.3 Cite as ações:</t>
  </si>
  <si>
    <t>6. O Estado possui registro do número da população prisional – presos condenados e provisórios – em seu território?</t>
  </si>
  <si>
    <t>6.1 Qual o número total registrado em 31 de dezembro do ano avaliado: [ a) Presos Condenados:]</t>
  </si>
  <si>
    <t>6.1 Qual o número total registrado em 31 de dezembro do ano avaliado: [b) Presos Provisórios:]</t>
  </si>
  <si>
    <t>7. O Estado possui registro do perfil da população prisional de condenados e provisórios?</t>
  </si>
  <si>
    <t>7.1 Informar a quantidade de presos por: [a) sexo (masculino):][Condenados:]</t>
  </si>
  <si>
    <t>7.1 Informar a quantidade de presos por: [a) sexo (masculino):][Provisórios:]</t>
  </si>
  <si>
    <t>7.1 Informar a quantidade de presos por: [b) sexo (feminino):][Condenados:]</t>
  </si>
  <si>
    <t>7.1 Informar a quantidade de presos por: [b) sexo (feminino):][Provisórios:]</t>
  </si>
  <si>
    <t>7.1 Informar a quantidade de presos por: [c) faixa etária (18-24):][Condenados:]</t>
  </si>
  <si>
    <t>7.1 Informar a quantidade de presos por: [c) faixa etária (18-24):][Provisórios:]</t>
  </si>
  <si>
    <t>7.1 Informar a quantidade de presos por: [d) faixa etária (25-65):][Condenados:]</t>
  </si>
  <si>
    <t>7.1 Informar a quantidade de presos por: [d) faixa etária (25-65):][Provisórios:]</t>
  </si>
  <si>
    <t>7.1 Informar a quantidade de presos por: [e) faixa etária (acima 65):][Condenados:]</t>
  </si>
  <si>
    <t>7.1 Informar a quantidade de presos por: [e) faixa etária (acima 65):][Provisórios:]</t>
  </si>
  <si>
    <t>7.1 Informar a quantidade de presos por: [f) cor (branca):][Condenados:]</t>
  </si>
  <si>
    <t>7.1 Informar a quantidade de presos por: [f) cor (branca):][Provisórios:]</t>
  </si>
  <si>
    <t>7.1 Informar a quantidade de presos por: [g) cor (preta):][Condenados:]</t>
  </si>
  <si>
    <t>7.1 Informar a quantidade de presos por: [g) cor (preta):][Provisórios:]</t>
  </si>
  <si>
    <t>7.1 Informar a quantidade de presos por: [h) cor (parda):][Condenados:]</t>
  </si>
  <si>
    <t>7.1 Informar a quantidade de presos por: [h) cor (parda):][Provisórios:]</t>
  </si>
  <si>
    <t>7.1 Informar a quantidade de presos por: [i) grau de escolaridade (ensino fundamental):][Condenados:]</t>
  </si>
  <si>
    <t>7.1 Informar a quantidade de presos por: [i) grau de escolaridade (ensino fundamental):][Provisórios:]</t>
  </si>
  <si>
    <t>7.1 Informar a quantidade de presos por: [j) grau de escolaridade (ensino médio):][Condenados:]</t>
  </si>
  <si>
    <t>7.1 Informar a quantidade de presos por: [j) grau de escolaridade (ensino médio):][Provisórios:]</t>
  </si>
  <si>
    <t>7.1 Informar a quantidade de presos por: [k) grau de escolaridade (superior):][Condenados:]</t>
  </si>
  <si>
    <t>7.1 Informar a quantidade de presos por: [k) grau de escolaridade (superior):][Provisórios:]</t>
  </si>
  <si>
    <t>7.1 Informar a quantidade de presos por: [l) renda (até 2 salários mínimos):][Condenados:]</t>
  </si>
  <si>
    <t>7.1 Informar a quantidade de presos por: [l) renda (até 2 salários mínimos):][Provisórios:]</t>
  </si>
  <si>
    <t>7.1 Informar a quantidade de presos por: [m) renda (2 a 4 salários mínimos):][Condenados:]</t>
  </si>
  <si>
    <t>7.1 Informar a quantidade de presos por: [m) renda (2 a 4 salários mínimos):][Provisórios:]</t>
  </si>
  <si>
    <t>7.1 Informar a quantidade de presos por: [n) renda (4 a 10 salários mínimos):][Condenados:]</t>
  </si>
  <si>
    <t>7.1 Informar a quantidade de presos por: [n) renda (4 a 10 salários mínimos):][Provisórios:]</t>
  </si>
  <si>
    <t>7.1 Informar a quantidade de presos por: [o) renda (10 a 20 salários mínimos):][Condenados:]</t>
  </si>
  <si>
    <t>7.1 Informar a quantidade de presos por: [o) renda (10 a 20 salários mínimos):][Provisórios:]</t>
  </si>
  <si>
    <t>7.1 Informar a quantidade de presos por: [p) renda (acima de 20 salários mínimos):][Condenados:]</t>
  </si>
  <si>
    <t>7.1 Informar a quantidade de presos por: [p) renda (acima de 20 salários mínimos):][Provisórios:]</t>
  </si>
  <si>
    <t>7.1 Informar a quantidade de presos por: [q) tipicidade de crime (Contra a Pessoa):][Condenados:]</t>
  </si>
  <si>
    <t>7.1 Informar a quantidade de presos por: [q) tipicidade de crime (Contra a Pessoa):][Provisórios:]</t>
  </si>
  <si>
    <t>7.1 Informar a quantidade de presos por: [r) tipicidade de crime (Contra o Patrimônio):][Condenados:]</t>
  </si>
  <si>
    <t>7.1 Informar a quantidade de presos por: [r) tipicidade de crime (Contra o Patrimônio):][Provisórios:]</t>
  </si>
  <si>
    <t>7.1 Informar a quantidade de presos por: [s) tipicidade de crime (Contra a Dignidade Sexual):][Condenados:]</t>
  </si>
  <si>
    <t>7.1 Informar a quantidade de presos por: [s) tipicidade de crime (Contra a Dignidade Sexual):][Provisórios:]</t>
  </si>
  <si>
    <t>7.1 Informar a quantidade de presos por: [t) tipicidade de crime (Contra a Administração Pública):][Condenados:]</t>
  </si>
  <si>
    <t>7.1 Informar a quantidade de presos por: [t) tipicidade de crime (Contra a Administração Pública):][Provisórios:]</t>
  </si>
  <si>
    <t>7.1 Informar a quantidade de presos por: [u) Outros tipos de crime:][Condenados:]</t>
  </si>
  <si>
    <t>7.1 Informar a quantidade de presos por: [u) Outros tipos de crime:][Provisórios:]</t>
  </si>
  <si>
    <t>8. O Estado possui registro do número de unidades prisionais em seu território?</t>
  </si>
  <si>
    <t>8.1 Informe o número de unidades:</t>
  </si>
  <si>
    <t>8.2 O Estado possui registro do perfil de vagas ofertadas no sistema prisional?</t>
  </si>
  <si>
    <t>8.3 Informe o registro em número de vagas por perfil (masculino, feminino, interditadas e/ou ociosas) e tipo de regime penal: [a) vagas masculinas:][Segurança máxima:]</t>
  </si>
  <si>
    <t>8.3 Informe o registro em número de vagas por perfil (masculino, feminino, interditadas e/ou ociosas) e tipo de regime penal: [a) vagas masculinas:][Fechado:]</t>
  </si>
  <si>
    <t>8.3 Informe o registro em número de vagas por perfil (masculino, feminino, interditadas e/ou ociosas) e tipo de regime penal: [a) vagas masculinas:][Semiaberto:]</t>
  </si>
  <si>
    <t>8.3 Informe o registro em número de vagas por perfil (masculino, feminino, interditadas e/ou ociosas) e tipo de regime penal: [a) vagas masculinas:][Casa de albergado:]</t>
  </si>
  <si>
    <t>8.3 Informe o registro em número de vagas por perfil (masculino, feminino, interditadas e/ou ociosas) e tipo de regime penal: [a) vagas masculinas:][Prisão domiciliar sem tornozeleira eletrônica:]</t>
  </si>
  <si>
    <t>8.3 Informe o registro em número de vagas por perfil (masculino, feminino, interditadas e/ou ociosas) e tipo de regime penal: [a) vagas masculinas:][Liberdade condicional sem tornozeleira eletrônica:]</t>
  </si>
  <si>
    <t>8.3 Informe o registro em número de vagas por perfil (masculino, feminino, interditadas e/ou ociosas) e tipo de regime penal: [a) vagas masculinas:][Tornozeleira eletrônica:]</t>
  </si>
  <si>
    <t>8.3 Informe o registro em número de vagas por perfil (masculino, feminino, interditadas e/ou ociosas) e tipo de regime penal: [a) vagas masculinas:][Total:]</t>
  </si>
  <si>
    <t>8.3 Informe o registro em número de vagas por perfil (masculino, feminino, interditadas e/ou ociosas) e tipo de regime penal: [b) vagas femininas:][Segurança máxima:]</t>
  </si>
  <si>
    <t>8.3 Informe o registro em número de vagas por perfil (masculino, feminino, interditadas e/ou ociosas) e tipo de regime penal: [b) vagas femininas:][Fechado:]</t>
  </si>
  <si>
    <t>8.3 Informe o registro em número de vagas por perfil (masculino, feminino, interditadas e/ou ociosas) e tipo de regime penal: [b) vagas femininas:][Semiaberto:]</t>
  </si>
  <si>
    <t>8.3 Informe o registro em número de vagas por perfil (masculino, feminino, interditadas e/ou ociosas) e tipo de regime penal: [b) vagas femininas:][Casa de albergado:]</t>
  </si>
  <si>
    <t>8.3 Informe o registro em número de vagas por perfil (masculino, feminino, interditadas e/ou ociosas) e tipo de regime penal: [b) vagas femininas:][Prisão domiciliar sem tornozeleira eletrônica:]</t>
  </si>
  <si>
    <t>8.3 Informe o registro em número de vagas por perfil (masculino, feminino, interditadas e/ou ociosas) e tipo de regime penal: [b) vagas femininas:][Liberdade condicional sem tornozeleira eletrônica:]</t>
  </si>
  <si>
    <t>8.3 Informe o registro em número de vagas por perfil (masculino, feminino, interditadas e/ou ociosas) e tipo de regime penal: [b) vagas femininas:][Tornozeleira eletrônica:]</t>
  </si>
  <si>
    <t>8.3 Informe o registro em número de vagas por perfil (masculino, feminino, interditadas e/ou ociosas) e tipo de regime penal: [b) vagas femininas:][Total:]</t>
  </si>
  <si>
    <t>8.3 Informe o registro em número de vagas por perfil (masculino, feminino, interditadas e/ou ociosas) e tipo de regime penal: [c) vagas interditadas e/ou ociosas:][Segurança máxima:]</t>
  </si>
  <si>
    <t>8.3 Informe o registro em número de vagas por perfil (masculino, feminino, interditadas e/ou ociosas) e tipo de regime penal: [c) vagas interditadas e/ou ociosas:][Fechado:]</t>
  </si>
  <si>
    <t>8.3 Informe o registro em número de vagas por perfil (masculino, feminino, interditadas e/ou ociosas) e tipo de regime penal: [c) vagas interditadas e/ou ociosas:][Semiaberto:]</t>
  </si>
  <si>
    <t>8.3 Informe o registro em número de vagas por perfil (masculino, feminino, interditadas e/ou ociosas) e tipo de regime penal: [c) vagas interditadas e/ou ociosas:][Casa de albergado:]</t>
  </si>
  <si>
    <t>8.3 Informe o registro em número de vagas por perfil (masculino, feminino, interditadas e/ou ociosas) e tipo de regime penal: [c) vagas interditadas e/ou ociosas:][Prisão domiciliar sem tornozeleira eletrônica:]</t>
  </si>
  <si>
    <t>8.3 Informe o registro em número de vagas por perfil (masculino, feminino, interditadas e/ou ociosas) e tipo de regime penal: [c) vagas interditadas e/ou ociosas:][Liberdade condicional sem tornozeleira eletrônica:]</t>
  </si>
  <si>
    <t>8.3 Informe o registro em número de vagas por perfil (masculino, feminino, interditadas e/ou ociosas) e tipo de regime penal: [c) vagas interditadas e/ou ociosas:][Tornozeleira eletrônica:]</t>
  </si>
  <si>
    <t>8.3 Informe o registro em número de vagas por perfil (masculino, feminino, interditadas e/ou ociosas) e tipo de regime penal: [c) vagas interditadas e/ou ociosas:][Total:]</t>
  </si>
  <si>
    <t>8.4 Informe a dispersão/distribuição de vagas no Estado:</t>
  </si>
  <si>
    <t>8.5 O Estado avalia formal e periodicamente* a adequação da oferta do sistema prisional ao perfil da população carcerária?</t>
  </si>
  <si>
    <t>9. O Estado utiliza mecanismo de monitoramento de condenados em regime externo, por exemplo, tornozeleiras eletrônicas?</t>
  </si>
  <si>
    <t>10. O Estado possui registro de presos condenados e provisórios:</t>
  </si>
  <si>
    <t>10.1 Trabalhando?</t>
  </si>
  <si>
    <t>a) Informar o número de presos trabalhando: [Total:]</t>
  </si>
  <si>
    <t>a) Informar o número de presos trabalhando: [Condenados:]</t>
  </si>
  <si>
    <t>a) Informar o número de presos trabalhando: [Provisórios:]</t>
  </si>
  <si>
    <t>10.2 Frequentando o ensino formal?</t>
  </si>
  <si>
    <t>a) Informar o número de presos frequentando o ensino formal: [Total:]</t>
  </si>
  <si>
    <t>a) Informar o número de presos frequentando o ensino formal: [Condenados:]</t>
  </si>
  <si>
    <t>a) Informar o número de presos frequentando o ensino formal: [Provisórios:]</t>
  </si>
  <si>
    <t>10.3 Recebendo formação e/ou treinamento profissional?</t>
  </si>
  <si>
    <t>a) Informar o número de presos recebendo formação e/ou treinamento profissional: [Total:]</t>
  </si>
  <si>
    <t>a) Informar o número de presos recebendo formação e/ou treinamento profissional: [Condenados:]</t>
  </si>
  <si>
    <t>a) Informar o número de presos recebendo formação e/ou treinamento profissional: [Provisórios:]</t>
  </si>
  <si>
    <t>10.4 Recebendo assistência jurídica*?</t>
  </si>
  <si>
    <t>a) Informar o número de presos recebendo assistência jurídica periódica: [Total:]</t>
  </si>
  <si>
    <t>a) Informar o número de presos recebendo assistência jurídica periódica: [Condenados:]</t>
  </si>
  <si>
    <t>a) Informar o número de presos recebendo assistência jurídica periódica: [Provisórios:]</t>
  </si>
  <si>
    <t>10.5 Recebendo assistência médica e/ou odontológica periódica*?</t>
  </si>
  <si>
    <t>a) Informar o número de presos recebendo assistência médica e/ou odontológica periódica: [Total:]</t>
  </si>
  <si>
    <t>a) Informar o número de presos recebendo assistência médica e/ou odontológica periódica: [Condenados:]</t>
  </si>
  <si>
    <t>a) Informar o número de presos recebendo assistência médica e/ou odontológica periódica: [Provisórios:]</t>
  </si>
  <si>
    <t>11. O Estado dispõe de regulamentação simplificada que facilite e incentive parcerias com a iniciativa privada e os órgãos públicos para absorção da força de trabalho dos presos e egressos do sistema prisional ao mercado de trabalho?</t>
  </si>
  <si>
    <t>11.1 Há divulgação dessa oportunidade à iniciativa privada e aos órgãos públicos? </t>
  </si>
  <si>
    <t>12. Qual o percentual de presos ou egressos do sistema prisional absorvido no mercado de trabalho? [a) na iniciativa privada:]</t>
  </si>
  <si>
    <t>12. Qual o percentual de presos ou egressos do sistema prisional absorvido no mercado de trabalho? [b) nos órgãos públicos:]</t>
  </si>
  <si>
    <t>13. O Estado possui registro do perfil da população adolescente que cumpre medida socioeducativa: [sexo]</t>
  </si>
  <si>
    <t>13. O Estado possui registro do perfil da população adolescente que cumpre medida socioeducativa: [idade]</t>
  </si>
  <si>
    <t>13. O Estado possui registro do perfil da população adolescente que cumpre medida socioeducativa: [cor]</t>
  </si>
  <si>
    <t>13. O Estado possui registro do perfil da população adolescente que cumpre medida socioeducativa: [grau de escolaridade]</t>
  </si>
  <si>
    <t>13. O Estado possui registro do perfil da população adolescente que cumpre medida socioeducativa: [renda]</t>
  </si>
  <si>
    <t>13. O Estado possui registro do perfil da população adolescente que cumpre medida socioeducativa: [tipicidade do crime motivador da determinação de medida socioeducativa]</t>
  </si>
  <si>
    <t>13. O Estado possui registro do perfil da população adolescente que cumpre medida socioeducativa: [não possui registro]</t>
  </si>
  <si>
    <t>14. O Estado tem registro do número de adolescentes condenados ao cumprimento de medidas socioeducativas privativas de liberdade que estão: [cumprindo a medida em estabelecimento apropriado]</t>
  </si>
  <si>
    <t>14. O Estado tem registro do número de adolescentes condenados ao cumprimento de medidas socioeducativas privativas de liberdade que estão: [cumprindo a medida fora das condições impostas, por falta de estruturação do serviço/oferta estatal]</t>
  </si>
  <si>
    <t>14. O Estado tem registro do número de adolescentes condenados ao cumprimento de medidas socioeducativas privativas de liberdade que estão: [não cumprindo a medida por falta de estruturação do serviço/oferta estatal]</t>
  </si>
  <si>
    <t>14. O Estado tem registro do número de adolescentes condenados ao cumprimento de medidas socioeducativas privativas de liberdade que estão: [não possui registro]</t>
  </si>
  <si>
    <t>15. O Estado tem registro do número de adolescentes condenados ao cumprimento de medidas socioeducativas de meio aberto que estão: [cumprindo a medida adequadamente]</t>
  </si>
  <si>
    <t>15. O Estado tem registro do número de adolescentes condenados ao cumprimento de medidas socioeducativas de meio aberto que estão: [cumprindo a medida fora das condições impostas, por falta de estruturação do serviço/oferta estatal]</t>
  </si>
  <si>
    <t>15. O Estado tem registro do número de adolescentes condenados ao cumprimento de medidas socioeducativas de meio aberto que estão: [não cumprindo a medida por falta de estruturação do serviço/oferta estatal]</t>
  </si>
  <si>
    <t>15. O Estado tem registro do número de adolescentes condenados ao cumprimento de medidas socioeducativas de meio aberto que estão: [não possui registro]</t>
  </si>
  <si>
    <t>16. O Estado calcula a superlotação e/ou ociosidade de vagas para cumprimento de medidas socioeducativas privativas de liberdade: [masculinas]</t>
  </si>
  <si>
    <t>16. O Estado calcula a superlotação e/ou ociosidade de vagas para cumprimento de medidas socioeducativas privativas de liberdade: [femininas]</t>
  </si>
  <si>
    <t>16. O Estado calcula a superlotação e/ou ociosidade de vagas para cumprimento de medidas socioeducativas privativas de liberdade: [adequação do local de oferta com o local da demanda]</t>
  </si>
  <si>
    <t>16. O Estado calcula a superlotação e/ou ociosidade de vagas para cumprimento de medidas socioeducativas privativas de liberdade: [não possui registro]</t>
  </si>
  <si>
    <t>17. O uso das imagens é integrado/compartilhado entre as forças policiais para prevenção, repressão, investigação, e também com o Poder Judiciário?</t>
  </si>
  <si>
    <t>17.1 O uso das imagens é integrado / compartilhado entre as forças policiais para prevenção, repressão, investigação, e com o Poder Judiciário?</t>
  </si>
  <si>
    <t>17.2 Qual percentual do território estadual está coberto pelo sistema de videomonitoramento?</t>
  </si>
  <si>
    <t>18. O Estado possui sistema automatizado de Identificação Civil (AFIS - Automated fingerprint identification system)?</t>
  </si>
  <si>
    <t>18.1 Qual o percentual de cobertura da população cadastrada?</t>
  </si>
  <si>
    <t>18.2 Qual percentual de registros físicos digitalizados?</t>
  </si>
  <si>
    <t>19. O Estado sistematiza suas informações de segurança?</t>
  </si>
  <si>
    <t>19.1 O Estado possui sistema  integrado (informatizado ou não) de informações de segurança?</t>
  </si>
  <si>
    <t>19.2 As informações de segurança são automatizadas / integradas com os sistemas de registro de: [policiamento ostensivo e prevenção da ordem]</t>
  </si>
  <si>
    <t>19.2 As informações de segurança são automatizadas / integradas com os sistemas de registro de: [policiamento jurídico e investigação]</t>
  </si>
  <si>
    <t>19.2 As informações de segurança são automatizadas / integradas com os sistemas de registro de: [prevenção social]</t>
  </si>
  <si>
    <t>19.2 As informações de segurança são automatizadas / integradas com os sistemas de registro de: [informações prisionais]</t>
  </si>
  <si>
    <t>19.2 As informações de segurança são automatizadas / integradas com os sistemas de registro de: [informações do Judiciário]</t>
  </si>
  <si>
    <t>19.2 As informações de segurança são automatizadas / integradas com os sistemas de registro de: [informações do Sistema Socioeducativo]</t>
  </si>
  <si>
    <t>20. O Estado possui sistema de Disque-Denúncia que garanta o anonimato?</t>
  </si>
  <si>
    <t>20.1 Informe o número de denúncias recebidas no ano avaliado:</t>
  </si>
  <si>
    <t>20.2 O Estado tem registro do processo de classificação e sistematização das informações, de forma a promover maior aproveitamento da denúncia para esclarecimento de crimes e fenômenos de interesse da Segurança Pública?</t>
  </si>
  <si>
    <t>21. O Estado possui registro do número de municípios com mais de 50.000 habitantes que possuem Guarda Municipal?</t>
  </si>
  <si>
    <t>21.1 Quantos municípios do Estado possuem a Guarda?</t>
  </si>
  <si>
    <t>21.2 O Estado possui ações de apoio, articulação, capacitação e avaliação das Guardas Municipais?</t>
  </si>
  <si>
    <t>22. O Estado possui Coordenadoria Estadual de Defesa Civil – Cedec?</t>
  </si>
  <si>
    <t>22.1 Esta Coordenadoria Estadual de Defesa Civil – Cedec é devidamente estruturada?</t>
  </si>
  <si>
    <t>23. O Estado utiliza registro eletrônico para cadastramento de ocorrências de Defesa Civil?</t>
  </si>
  <si>
    <t>23.1 Esse registro eletrônico está integrado ao S2ID (Sistema Integrado de Informações sobre Desastres da União)?</t>
  </si>
  <si>
    <t>23.2 Esse registro eletrônico está integrado aos outros sistemas de registro de ocorrências das demais unidades de segurança (REDS/BO, etc)?</t>
  </si>
  <si>
    <t>24. O Estado possui levantamento para identificação de riscos em municípios os quais demandam intervenções do Poder Público?</t>
  </si>
  <si>
    <t>24.1 O levantamento identifica riscos de: [Incêndio e Pânico em edificações]</t>
  </si>
  <si>
    <t>24.1 O levantamento identifica riscos de: [Riscos Geológicos (nos termos Lei 13.425/17)]</t>
  </si>
  <si>
    <t>24.1 O levantamento identifica riscos de: [Riscos Hidrológicos (nos termos Lei 13.425/17)]</t>
  </si>
  <si>
    <t>24.1 O levantamento identifica riscos de: [Outros]</t>
  </si>
  <si>
    <t>25. O Estado possui registro do número de municípios que possuem Coordenadoria Municipal de Defesa Civil capacitada periodicamente para ações de resiliência?</t>
  </si>
  <si>
    <t>25.1 O Estado possui registro do número de municípios que formalizaram o Plano de Contingência de Defesa Civil?</t>
  </si>
  <si>
    <t>25.2 O Estado avalia periodicamente os Planos Municipais de Contingência de Defesa Civil quanto ao alinhamento à política de resiliência adotada pelo Brasil no Marco Sendai?</t>
  </si>
  <si>
    <t>25.3 O Estado realiza simulações dos Planos de Contingência?</t>
  </si>
  <si>
    <t>25.4 Informe a periodicidade das simulações:</t>
  </si>
  <si>
    <t>25.5 Quantos municípios do território estadual possuem: [a) Plano de Contingência:]</t>
  </si>
  <si>
    <t>25.5 Quantos municípios do território estadual possuem: [b) Coordenadoria Municipal de Defesa Civil capacitada periodicamente para ações de resiliência:]</t>
  </si>
  <si>
    <t>26. Informe o número de efetivos: [a) Polícia Militar:]</t>
  </si>
  <si>
    <t>26. Informe o número de efetivos: [b) Corpo de Bombeiros:]</t>
  </si>
  <si>
    <t>26. Informe o número de efetivos: [c) Defesa Civil:]</t>
  </si>
  <si>
    <t>26. Informe o número de efetivos: [d) Polícia Civil:]</t>
  </si>
  <si>
    <t>26. Informe o número de efetivos: [e) Agentes penitenciários:]</t>
  </si>
  <si>
    <t>26. Informe o número de efetivos: [f) Agentes socioeducativos:]</t>
  </si>
  <si>
    <t>27. O Estado oferece cursos de capacitação periódicos aos agentes da Segurança Pública?</t>
  </si>
  <si>
    <t>27.1 São alvo de capacitações: [Polícia Militar]</t>
  </si>
  <si>
    <t>27.1 São alvo de capacitações: [Corpo de Bombeiros]</t>
  </si>
  <si>
    <t>27.1 São alvo de capacitações: [Defesa Civil]</t>
  </si>
  <si>
    <t>27.1 São alvo de capacitações: [Polícia Civil]</t>
  </si>
  <si>
    <t>27.1 São alvo de capacitações: [Agentes penitenciários]</t>
  </si>
  <si>
    <t>27.1 São alvo de capacitações: [Agentes socioeducativos]</t>
  </si>
  <si>
    <t>27.2 O Estado faz avaliações periódicas das capacitações ofertadas?</t>
  </si>
  <si>
    <t>27.3 Os cursos de capacitação promovem compartilhamento de estruturas, bases de dados e informações entre os diversos agentes, de forma que todos tenham visão completa do ciclo da Segurança Pública*?</t>
  </si>
  <si>
    <t>28. O Estado possui Conselhos de Segurança Pública nos municípios?</t>
  </si>
  <si>
    <t>28.1 Conselhos instalados com reuniões periódicas?</t>
  </si>
  <si>
    <t>28.2 Informe a periodicidade:</t>
  </si>
  <si>
    <t>28.3 Conselhos instalados com atribuições consultivas ou deliberativas?</t>
  </si>
  <si>
    <t>29. O Estado registra o número de crimes violentos ocorridos em seu território?</t>
  </si>
  <si>
    <t>29.1 Informe o quantitativo apurado no ano avaliado CONTRA A PESSOA: [a) Homicídios:]</t>
  </si>
  <si>
    <t>29.1 Informe o quantitativo apurado no ano avaliado CONTRA A PESSOA: [b) Estupros:]</t>
  </si>
  <si>
    <t>29.1 Informe o quantitativo apurado no ano avaliado CONTRA A PESSOA: [c) Lesão Corporal Grave:]</t>
  </si>
  <si>
    <t>29.1 Informe o quantitativo apurado no ano avaliado CONTRA A PESSOA: [d) Tortura:]</t>
  </si>
  <si>
    <t>29.1 Informe o quantitativo apurado no ano avaliado CONTRA A PESSOA: [e) Extorsão:]</t>
  </si>
  <si>
    <t>29.2 Informe o quantitativo apurado no ano avaliado CONTRA O PATRIMÔNIO: [a) Roubo:]</t>
  </si>
  <si>
    <t>29.2 Informe o quantitativo apurado no ano avaliado CONTRA O PATRIMÔNIO: [b) Roubo à mão armada com arma de fogo:]</t>
  </si>
  <si>
    <t>29.2 Informe o quantitativo apurado no ano avaliado CONTRA O PATRIMÔNIO: [c) Roubo à mão armada com arma branca:]</t>
  </si>
  <si>
    <t>29.2 Informe o quantitativo apurado no ano avaliado CONTRA O PATRIMÔNIO: [d) Sequestro:]</t>
  </si>
  <si>
    <t>29.2 Informe o quantitativo apurado no ano avaliado CONTRA O PATRIMÔNIO: [e) Extorsão:]</t>
  </si>
  <si>
    <t>30. Qual o quantitativo de ocorrências registradas no ano avaliado relativas a: [a) Violência doméstica:]</t>
  </si>
  <si>
    <t>30. Qual o quantitativo de ocorrências registradas no ano avaliado relativas a: [b) Homofobia:]</t>
  </si>
  <si>
    <t>30. Qual o quantitativo de ocorrências registradas no ano avaliado relativas a: [c) Racismo:]</t>
  </si>
  <si>
    <t>30. Qual o quantitativo de ocorrências registradas no ano avaliado relativas a: [d) Intolerância religiosa:]</t>
  </si>
  <si>
    <t>30. Qual o quantitativo de ocorrências registradas no ano avaliado relativas a: [e) Violência contra a população de rua:]</t>
  </si>
  <si>
    <t>30. Qual o quantitativo de ocorrências registradas no ano avaliado relativas a: [f) Violência policial:]</t>
  </si>
  <si>
    <t>30. Qual o quantitativo de ocorrências registradas no ano avaliado relativas a: [g) Violência contra crianças e adolescentes:]</t>
  </si>
  <si>
    <t>30.1 O Estado utiliza registro eletrônico para cadastramento dessas ocorrências?</t>
  </si>
  <si>
    <t>31. O Estado registra a taxa de letalidade dos agentes do Sistema de Segurança: [Polícia Militar e Corpo de Bombeiros]</t>
  </si>
  <si>
    <t>31. O Estado registra a taxa de letalidade dos agentes do Sistema de Segurança: [Polícia Civil]</t>
  </si>
  <si>
    <t>31. O Estado registra a taxa de letalidade dos agentes do Sistema de Segurança: [Sistema Prisional]</t>
  </si>
  <si>
    <t>31. O Estado registra a taxa de letalidade dos agentes do Sistema de Segurança: [Sistema de medidas socioeducativas privativas de liberdade]</t>
  </si>
  <si>
    <t>31. O Estado registra a taxa de letalidade dos agentes do Sistema de Segurança: [Não possui registro]</t>
  </si>
  <si>
    <t>32. O Estado registra e calcula periodicamente a relação entre crimes violentos contra a pessoa e número de inquéritos concluídos de: [Homicídios]</t>
  </si>
  <si>
    <t>32. O Estado registra e calcula periodicamente a relação entre crimes violentos contra a pessoa e número de inquéritos concluídos de: [Estupros]</t>
  </si>
  <si>
    <t>32. O Estado registra e calcula periodicamente a relação entre crimes violentos contra a pessoa e número de inquéritos concluídos de: [Lesão Corporal Grave]</t>
  </si>
  <si>
    <t>32. O Estado registra e calcula periodicamente a relação entre crimes violentos contra a pessoa e número de inquéritos concluídos de: [Tortura]</t>
  </si>
  <si>
    <t>32. O Estado registra e calcula periodicamente a relação entre crimes violentos contra a pessoa e número de inquéritos concluídos de: [Não possui registro]</t>
  </si>
  <si>
    <t>33. O Estado mede e registra o tempo de resposta do 190: [Tempo de espera da chamada]</t>
  </si>
  <si>
    <t>33. O Estado mede e registra o tempo de resposta do 190: [Tempo de espera entre o início da chamada e a designação da força policial]</t>
  </si>
  <si>
    <t>33. O Estado mede e registra o tempo de resposta do 190: [Tempo entre o início da chamada e a chegada da força policial]</t>
  </si>
  <si>
    <t>33. O Estado mede e registra o tempo de resposta do 190: [Não possui registro]</t>
  </si>
  <si>
    <t>34. O Estado realiza avaliação periódica da qualidade do atendimento policial e de custódia de apenados?</t>
  </si>
  <si>
    <t>34.1 São alvo de avaliações periódicas: [Polícia Militar]</t>
  </si>
  <si>
    <t>34.1 São alvo de avaliações periódicas: [Polícia Civil]</t>
  </si>
  <si>
    <t>34.1 São alvo de avaliações periódicas: [Sistema Prisional]</t>
  </si>
  <si>
    <t>34.1 São alvo de avaliações periódicas: [Sistema de medidas socioeducativas]</t>
  </si>
  <si>
    <t>34.1 São alvo de avaliações periódicas: [Corpo de Bombeiros]</t>
  </si>
  <si>
    <t>34.1 São alvo de avaliações periódicas: [Defesa Civil]</t>
  </si>
  <si>
    <t>34.2 As avalições consideram a opinião do púbico estratégico interessado*?</t>
  </si>
  <si>
    <t>34.3 As avaliações são feitas por institutos de pesquisa externos independentes?</t>
  </si>
  <si>
    <t>34.4 Qual a periodicidade das avaliações: [a) Polícia Militar:]</t>
  </si>
  <si>
    <t>34.4 Qual a periodicidade das avaliações: [b) Polícia Civil:]</t>
  </si>
  <si>
    <t>34.4 Qual a periodicidade das avaliações: [c) Sistema Prisional:]</t>
  </si>
  <si>
    <t>34.4 Qual a periodicidade das avaliações: [d) Sistema de medidas socioeducativas:]</t>
  </si>
  <si>
    <t>34.4 Qual a periodicidade das avaliações: [e) Corpo de Bombeiros:]</t>
  </si>
  <si>
    <t>34.4 Qual a periodicidade das avaliações: [f) Defesa Civil:]</t>
  </si>
  <si>
    <t>35. O Estado pesquisa e/ou avalia periodicamente a sensação de segurança da população?</t>
  </si>
  <si>
    <t>35.1 Qual a periodicidade?</t>
  </si>
  <si>
    <t>35.2 Qual o resultado da pesquisa nas últimas edições?</t>
  </si>
  <si>
    <t>36. O Estado realiza acompanhamento periódico de todo o ciclo de atividades de Segurança Pública para crimes violentos contra a pessoa?</t>
  </si>
  <si>
    <t>36.1 Indique os registros do acompanhamento: [a) Registro de ocorrências versus atuação policial preventiva/ostensiva (registros de ocorrências motivaram ações de flagrante/recuperação do bem/ resgate de pessoa/impedimento do crime tentado):]</t>
  </si>
  <si>
    <t>36.1 Indique os registros do acompanhamento: [b) Registro de flagrantes com número de prisões provisórias versus denunciadas:]</t>
  </si>
  <si>
    <t>36.1 Indique os registros do acompanhamento: [c) Registro de ocorrências versus abertura de inquéritos:]</t>
  </si>
  <si>
    <t>36.1 Indique os registros do acompanhamento: [d) Registro de ocorrências versus conclusão de inquéritos:]</t>
  </si>
  <si>
    <t>36.1 Indique os registros do acompanhamento: [e) Registro de ocorrências versus encaminhamento de inquéritos para o Ministério Público:]</t>
  </si>
  <si>
    <t>36.1 Indique os registros do acompanhamento: [f) Registro de ocorrências versus oferecimento de denúncia:]</t>
  </si>
  <si>
    <t>36.1 Indique os registros do acompanhamento: [g) Registro de ocorrências versus condenações:]</t>
  </si>
  <si>
    <t>36.1 Indique os registros do acompanhamento: [h) Registro de ocorrências versus cumprimento de sentença:]</t>
  </si>
  <si>
    <t>36.1 Indique os registros do acompanhamento: [i) Registro de ocorrência versus reincidência:]</t>
  </si>
  <si>
    <t>36.1 Indique os registros do acompanhamento: [j) Outros (especifique):]</t>
  </si>
  <si>
    <t>37. Para o cálculo do Indicador de Avaliação do Planejamento - IAP, informe sobre a execução orçamentária das ações dos programas do PPA relativos às políticas públicas da segurança pública: [a) A razão entre o número de ações cujo EFISi esteja entre 0,7 e 1,3 e o total de ações previstas, excluídas as não-orçamentárias*:]</t>
  </si>
  <si>
    <t>37. Para o cálculo do Indicador de Avaliação do Planejamento - IAP, informe sobre a execução orçamentária das ações dos programas do PPA relativos às políticas públicas da segurança pública: [b) A razão entre o número de ações cujo EFINi esteja entre 0,7 e 1,3 e o total de ações previstas, excluídas as não-orçamentárias*:]</t>
  </si>
  <si>
    <t>37. Para o cálculo do Indicador de Avaliação do Planejamento - IAP, informe sobre a execução orçamentária das ações dos programas do PPA relativos às políticas públicas da segurança pública: [c) A razão entre o número de ações cujo Índice de Equilíbrio da Execução Orçamentária (IEEOi) esteja entre 0,7 e 1,3  e o total de ações previstas, excluídas as não-orçamentárias*:]</t>
  </si>
  <si>
    <t>i-Segp</t>
  </si>
  <si>
    <r>
      <t xml:space="preserve">(1 e 1.1 e 1.3 = Sim) = peso </t>
    </r>
    <r>
      <rPr>
        <b/>
        <sz val="11"/>
        <color theme="1"/>
        <rFont val="Calibri"/>
        <family val="2"/>
      </rPr>
      <t>3</t>
    </r>
  </si>
  <si>
    <r>
      <t xml:space="preserve">(1 = Sim) = peso </t>
    </r>
    <r>
      <rPr>
        <b/>
        <sz val="11"/>
        <color theme="1"/>
        <rFont val="Calibri"/>
        <family val="2"/>
      </rPr>
      <t>1</t>
    </r>
  </si>
  <si>
    <r>
      <t xml:space="preserve">(1 e 1.1) ou (1 e 1.3 = Sim) = peso </t>
    </r>
    <r>
      <rPr>
        <b/>
        <sz val="11"/>
        <color theme="1"/>
        <rFont val="Calibri"/>
        <family val="2"/>
      </rPr>
      <t>2</t>
    </r>
  </si>
  <si>
    <r>
      <t xml:space="preserve">(2 e 2.1 e 2.3 = Sim) = peso </t>
    </r>
    <r>
      <rPr>
        <b/>
        <sz val="11"/>
        <color theme="1"/>
        <rFont val="Calibri"/>
        <family val="2"/>
      </rPr>
      <t>3</t>
    </r>
  </si>
  <si>
    <r>
      <t xml:space="preserve">(2 e 2.1) ou (2 e 2.3 = Sim) = peso </t>
    </r>
    <r>
      <rPr>
        <b/>
        <sz val="11"/>
        <color theme="1"/>
        <rFont val="Calibri"/>
        <family val="2"/>
      </rPr>
      <t>2</t>
    </r>
  </si>
  <si>
    <r>
      <t xml:space="preserve">(2 = Sim) = peso </t>
    </r>
    <r>
      <rPr>
        <b/>
        <sz val="11"/>
        <color theme="1"/>
        <rFont val="Calibri"/>
        <family val="2"/>
      </rPr>
      <t>1</t>
    </r>
  </si>
  <si>
    <t>2.2 = informativa</t>
  </si>
  <si>
    <t>1.2 = informativa</t>
  </si>
  <si>
    <r>
      <t xml:space="preserve">(3 e 3.1 = Sim) = peso </t>
    </r>
    <r>
      <rPr>
        <b/>
        <sz val="11"/>
        <color theme="1"/>
        <rFont val="Calibri"/>
        <family val="2"/>
      </rPr>
      <t>3</t>
    </r>
  </si>
  <si>
    <r>
      <t xml:space="preserve">(3 = Sim) = peso </t>
    </r>
    <r>
      <rPr>
        <b/>
        <sz val="11"/>
        <color theme="1"/>
        <rFont val="Calibri"/>
        <family val="2"/>
      </rPr>
      <t>2</t>
    </r>
  </si>
  <si>
    <t>3 = Não = peso 0</t>
  </si>
  <si>
    <r>
      <t xml:space="preserve">(4.a = Não) = peso </t>
    </r>
    <r>
      <rPr>
        <b/>
        <sz val="11"/>
        <color theme="1"/>
        <rFont val="Calibri"/>
        <family val="2"/>
      </rPr>
      <t>0</t>
    </r>
  </si>
  <si>
    <r>
      <t xml:space="preserve">(4.a e 4.b e 4.1 = Sim) = peso </t>
    </r>
    <r>
      <rPr>
        <b/>
        <sz val="11"/>
        <color theme="1"/>
        <rFont val="Calibri"/>
        <family val="2"/>
      </rPr>
      <t>3</t>
    </r>
  </si>
  <si>
    <r>
      <t xml:space="preserve">(5 e 5.1 e 5.2 = Sim) = peso </t>
    </r>
    <r>
      <rPr>
        <b/>
        <sz val="11"/>
        <color theme="1"/>
        <rFont val="Calibri"/>
        <family val="2"/>
      </rPr>
      <t>3</t>
    </r>
  </si>
  <si>
    <t>(5.3 = Sim ou Não) = Informativa</t>
  </si>
  <si>
    <r>
      <t xml:space="preserve">(8 e 8.2 e 8.5 = Sim) = peso </t>
    </r>
    <r>
      <rPr>
        <b/>
        <sz val="11"/>
        <color theme="1"/>
        <rFont val="Calibri"/>
        <family val="2"/>
      </rPr>
      <t>3</t>
    </r>
  </si>
  <si>
    <r>
      <t xml:space="preserve">(8 = Não) = peso </t>
    </r>
    <r>
      <rPr>
        <b/>
        <sz val="11"/>
        <color theme="1"/>
        <rFont val="Calibri"/>
        <family val="2"/>
      </rPr>
      <t>0</t>
    </r>
  </si>
  <si>
    <t>(8.1 ou 8.3 ou 8.4 = Informativas</t>
  </si>
  <si>
    <r>
      <t xml:space="preserve">(8 = Sim) ou (8.2 = Sim) ou (8.5 = Sim) = peso </t>
    </r>
    <r>
      <rPr>
        <b/>
        <sz val="11"/>
        <color theme="1"/>
        <rFont val="Calibri"/>
        <family val="2"/>
      </rPr>
      <t>2</t>
    </r>
  </si>
  <si>
    <r>
      <t xml:space="preserve">10.1 Sim, 10.2 Sim, 10.3 Sim, 10.4 Sim, 10.5 Sim = peso </t>
    </r>
    <r>
      <rPr>
        <b/>
        <sz val="11"/>
        <color theme="1"/>
        <rFont val="Calibri"/>
        <family val="2"/>
        <scheme val="minor"/>
      </rPr>
      <t>3</t>
    </r>
  </si>
  <si>
    <r>
      <t xml:space="preserve">Sim para 03 a 04 perguntas = peso </t>
    </r>
    <r>
      <rPr>
        <b/>
        <sz val="11"/>
        <color theme="1"/>
        <rFont val="Calibri"/>
        <family val="2"/>
        <scheme val="minor"/>
      </rPr>
      <t>2</t>
    </r>
  </si>
  <si>
    <r>
      <t xml:space="preserve">Sim para uma a duas perguntas = peso </t>
    </r>
    <r>
      <rPr>
        <b/>
        <sz val="11"/>
        <color theme="1"/>
        <rFont val="Calibri"/>
        <family val="2"/>
        <scheme val="minor"/>
      </rPr>
      <t>1</t>
    </r>
  </si>
  <si>
    <r>
      <t xml:space="preserve">(11 e 11.1 = Sim) = peso </t>
    </r>
    <r>
      <rPr>
        <b/>
        <sz val="11"/>
        <color theme="1"/>
        <rFont val="Calibri"/>
        <family val="2"/>
      </rPr>
      <t>3</t>
    </r>
  </si>
  <si>
    <r>
      <t xml:space="preserve">(11 = Sim) = peso </t>
    </r>
    <r>
      <rPr>
        <b/>
        <sz val="11"/>
        <color theme="1"/>
        <rFont val="Calibri"/>
        <family val="2"/>
      </rPr>
      <t>2</t>
    </r>
  </si>
  <si>
    <t xml:space="preserve">Comprovante da média ((a) na iniciativa privada) + ((b) nos órgãos públicos) = </t>
  </si>
  <si>
    <t>Pelo menos três itens marcados (exceto "não possui registro") = Peso 2</t>
  </si>
  <si>
    <t>entre um e dois itens marcados (exceto "não possui registro") = Peso 1</t>
  </si>
  <si>
    <t>Sim para 3 Alternativas = Peso 2</t>
  </si>
  <si>
    <t>Sim para uma ou duas alternativas = Peso 1</t>
  </si>
  <si>
    <t>Não possui registro = Peso 0</t>
  </si>
  <si>
    <r>
      <t xml:space="preserve">(17 e 11.1 = Sim) = peso </t>
    </r>
    <r>
      <rPr>
        <b/>
        <sz val="11"/>
        <color theme="1"/>
        <rFont val="Calibri"/>
        <family val="2"/>
      </rPr>
      <t>3</t>
    </r>
  </si>
  <si>
    <r>
      <t xml:space="preserve">(17 = Sim) = peso </t>
    </r>
    <r>
      <rPr>
        <b/>
        <sz val="11"/>
        <color theme="1"/>
        <rFont val="Calibri"/>
        <family val="2"/>
      </rPr>
      <t>2</t>
    </r>
  </si>
  <si>
    <r>
      <t>17.2 = informativa</t>
    </r>
    <r>
      <rPr>
        <sz val="11"/>
        <color theme="1"/>
        <rFont val="Calibri"/>
        <family val="2"/>
        <scheme val="minor"/>
      </rPr>
      <t/>
    </r>
  </si>
  <si>
    <r>
      <t xml:space="preserve">(20 e 20.2 = Sim) = peso </t>
    </r>
    <r>
      <rPr>
        <b/>
        <sz val="11"/>
        <color theme="1"/>
        <rFont val="Calibri"/>
        <family val="2"/>
      </rPr>
      <t>3</t>
    </r>
  </si>
  <si>
    <r>
      <t xml:space="preserve">(20 = Sim) = peso </t>
    </r>
    <r>
      <rPr>
        <b/>
        <sz val="11"/>
        <color theme="1"/>
        <rFont val="Calibri"/>
        <family val="2"/>
      </rPr>
      <t>2</t>
    </r>
  </si>
  <si>
    <r>
      <t>20.1 = informativa</t>
    </r>
    <r>
      <rPr>
        <sz val="11"/>
        <color theme="1"/>
        <rFont val="Calibri"/>
        <family val="2"/>
        <scheme val="minor"/>
      </rPr>
      <t/>
    </r>
  </si>
  <si>
    <r>
      <t xml:space="preserve">(21 e 21.2 = Sim) = peso </t>
    </r>
    <r>
      <rPr>
        <b/>
        <sz val="11"/>
        <color theme="1"/>
        <rFont val="Calibri"/>
        <family val="2"/>
      </rPr>
      <t>3</t>
    </r>
  </si>
  <si>
    <r>
      <t xml:space="preserve">(21 = Sim) ou (21.2 = Sim) = peso </t>
    </r>
    <r>
      <rPr>
        <b/>
        <sz val="11"/>
        <color theme="1"/>
        <rFont val="Calibri"/>
        <family val="2"/>
      </rPr>
      <t>2</t>
    </r>
  </si>
  <si>
    <r>
      <t xml:space="preserve">(21 = Não) = peso </t>
    </r>
    <r>
      <rPr>
        <b/>
        <sz val="11"/>
        <color theme="1"/>
        <rFont val="Calibri"/>
        <family val="2"/>
      </rPr>
      <t>0</t>
    </r>
  </si>
  <si>
    <r>
      <t>21.1 = informativa</t>
    </r>
    <r>
      <rPr>
        <sz val="11"/>
        <color theme="1"/>
        <rFont val="Calibri"/>
        <family val="2"/>
        <scheme val="minor"/>
      </rPr>
      <t/>
    </r>
  </si>
  <si>
    <r>
      <t xml:space="preserve">(22 = Sim) = peso </t>
    </r>
    <r>
      <rPr>
        <b/>
        <sz val="11"/>
        <color theme="1"/>
        <rFont val="Calibri"/>
        <family val="2"/>
      </rPr>
      <t>2</t>
    </r>
  </si>
  <si>
    <r>
      <t xml:space="preserve">(22 e 22.1 = Sim) = peso </t>
    </r>
    <r>
      <rPr>
        <b/>
        <sz val="11"/>
        <color theme="1"/>
        <rFont val="Calibri"/>
        <family val="2"/>
      </rPr>
      <t>3</t>
    </r>
  </si>
  <si>
    <r>
      <t xml:space="preserve">(23 e 23.1 e 23.2 = Sim) = peso </t>
    </r>
    <r>
      <rPr>
        <b/>
        <sz val="11"/>
        <color theme="1"/>
        <rFont val="Calibri"/>
        <family val="2"/>
      </rPr>
      <t>3</t>
    </r>
  </si>
  <si>
    <r>
      <t xml:space="preserve">(23 e 23.1 = Sim) ou (23 e 23.2 = Sim) = peso </t>
    </r>
    <r>
      <rPr>
        <b/>
        <sz val="11"/>
        <color theme="1"/>
        <rFont val="Calibri"/>
        <family val="2"/>
      </rPr>
      <t>2</t>
    </r>
  </si>
  <si>
    <r>
      <t xml:space="preserve">(23 = Sim) = peso </t>
    </r>
    <r>
      <rPr>
        <b/>
        <sz val="11"/>
        <color theme="1"/>
        <rFont val="Calibri"/>
        <family val="2"/>
      </rPr>
      <t>1</t>
    </r>
  </si>
  <si>
    <t>(24 = não) = Peso 0</t>
  </si>
  <si>
    <t>(Sim para perguntas 24) e (Sim para as três primeiras perguntas da 24.1) = Peso 3</t>
  </si>
  <si>
    <t>(Sim para a pergunta 24) e (uma a duas das três primeiras perguntas da 24.1) = Peso 2</t>
  </si>
  <si>
    <t>(Sim para a pergunta 24) e (apenas um das três primeiras perguntas da 24.1) = Peso 1</t>
  </si>
  <si>
    <t>(última pergunta da 24.1 = informativa</t>
  </si>
  <si>
    <t>sim para perguntas 25, 25.1, 25.2 e 25.3 = peso 3</t>
  </si>
  <si>
    <t>25.4 e 25.5 = informativas</t>
  </si>
  <si>
    <t>(sim para 25) ou (sim para 25.1) = peso 2</t>
  </si>
  <si>
    <t># = Peso 0</t>
  </si>
  <si>
    <r>
      <t xml:space="preserve">(27. e 27.2 e 27.3 = Sim) = peso </t>
    </r>
    <r>
      <rPr>
        <b/>
        <sz val="11"/>
        <color theme="1"/>
        <rFont val="Calibri"/>
        <family val="2"/>
      </rPr>
      <t>3</t>
    </r>
  </si>
  <si>
    <r>
      <t xml:space="preserve">(27. e 27.2) ou (27. e 27.3 = Sim) = peso </t>
    </r>
    <r>
      <rPr>
        <b/>
        <sz val="11"/>
        <color theme="1"/>
        <rFont val="Calibri"/>
        <family val="2"/>
      </rPr>
      <t>2</t>
    </r>
  </si>
  <si>
    <r>
      <t xml:space="preserve">(27. ou 27.2 ou 27.3 = Sim) = peso </t>
    </r>
    <r>
      <rPr>
        <b/>
        <sz val="11"/>
        <color theme="1"/>
        <rFont val="Calibri"/>
        <family val="2"/>
      </rPr>
      <t>1</t>
    </r>
  </si>
  <si>
    <t>27. = não = peso 0</t>
  </si>
  <si>
    <r>
      <t xml:space="preserve">(28 e 28.1 e 28.3 = Sim) = peso </t>
    </r>
    <r>
      <rPr>
        <b/>
        <sz val="11"/>
        <color theme="1"/>
        <rFont val="Calibri"/>
        <family val="2"/>
      </rPr>
      <t>3</t>
    </r>
  </si>
  <si>
    <r>
      <t xml:space="preserve">(28 e 28.1 = Sim) ou (28 e 28.3 = Sim) = peso </t>
    </r>
    <r>
      <rPr>
        <b/>
        <sz val="11"/>
        <color theme="1"/>
        <rFont val="Calibri"/>
        <family val="2"/>
      </rPr>
      <t>2</t>
    </r>
  </si>
  <si>
    <r>
      <t xml:space="preserve">(28 = Sim) = peso </t>
    </r>
    <r>
      <rPr>
        <b/>
        <sz val="11"/>
        <color theme="1"/>
        <rFont val="Calibri"/>
        <family val="2"/>
      </rPr>
      <t>1</t>
    </r>
  </si>
  <si>
    <t>Sim para todos os itens (exceto "Não possui registro") = Peso 2</t>
  </si>
  <si>
    <t>Sim para um a dois itens (exceto "Não possui registro") = Peso 1</t>
  </si>
  <si>
    <t>Pelo menos cinco alternativas informadas = Peso 3</t>
  </si>
  <si>
    <t>Entre três e quatro alternativas informadas = Peso 2</t>
  </si>
  <si>
    <t>Não = Peso 0</t>
  </si>
  <si>
    <t>30.1 = Informativa</t>
  </si>
  <si>
    <t>Entre uma e duas alternativas informadas = Peso 1</t>
  </si>
  <si>
    <r>
      <t xml:space="preserve">(34 e 34.2 = Sim) = peso </t>
    </r>
    <r>
      <rPr>
        <b/>
        <sz val="11"/>
        <color theme="1"/>
        <rFont val="Calibri"/>
        <family val="2"/>
      </rPr>
      <t>3</t>
    </r>
  </si>
  <si>
    <r>
      <t xml:space="preserve">(34 = Sim) = peso </t>
    </r>
    <r>
      <rPr>
        <b/>
        <sz val="11"/>
        <color theme="1"/>
        <rFont val="Calibri"/>
        <family val="2"/>
      </rPr>
      <t>2</t>
    </r>
  </si>
  <si>
    <r>
      <t>(34.1, 34.3 e 34.4) = Informativas</t>
    </r>
    <r>
      <rPr>
        <sz val="11"/>
        <color theme="1"/>
        <rFont val="Calibri"/>
        <family val="2"/>
        <scheme val="minor"/>
      </rPr>
      <t/>
    </r>
  </si>
  <si>
    <t>(35 = Sim) = peso 1</t>
  </si>
  <si>
    <t>(35 = Não) = peso 0</t>
  </si>
  <si>
    <r>
      <t>(35.1 e 35.2) = Informativas</t>
    </r>
    <r>
      <rPr>
        <sz val="11"/>
        <color theme="1"/>
        <rFont val="Calibri"/>
        <family val="2"/>
        <scheme val="minor"/>
      </rPr>
      <t/>
    </r>
  </si>
  <si>
    <t>não para pergunta 36 = Peso 0</t>
  </si>
  <si>
    <t>Sim para pergunta 36 e pelo menos uma alternativa informada = Peso 2</t>
  </si>
  <si>
    <r>
      <rPr>
        <sz val="11"/>
        <color theme="0"/>
        <rFont val="Calibri"/>
        <family val="2"/>
      </rPr>
      <t>(</t>
    </r>
    <r>
      <rPr>
        <b/>
        <sz val="11"/>
        <color theme="0"/>
        <rFont val="Calibri"/>
        <family val="2"/>
      </rPr>
      <t>Resp. Questão 37. a), b) e c)</t>
    </r>
    <r>
      <rPr>
        <b/>
        <sz val="11"/>
        <color theme="1"/>
        <rFont val="Calibri"/>
        <family val="2"/>
      </rPr>
      <t xml:space="preserve"> </t>
    </r>
    <r>
      <rPr>
        <sz val="11"/>
        <color rgb="FFFFFF00"/>
        <rFont val="Calibri"/>
        <family val="2"/>
      </rPr>
      <t>= IAP ≥ 80%</t>
    </r>
    <r>
      <rPr>
        <sz val="11"/>
        <color theme="1"/>
        <rFont val="Calibri"/>
        <family val="2"/>
      </rPr>
      <t xml:space="preserve">) = </t>
    </r>
    <r>
      <rPr>
        <b/>
        <sz val="11"/>
        <color theme="1"/>
        <rFont val="Calibri"/>
        <family val="2"/>
      </rPr>
      <t>Peso 5</t>
    </r>
  </si>
  <si>
    <r>
      <rPr>
        <sz val="11"/>
        <color theme="0"/>
        <rFont val="Calibri"/>
        <family val="2"/>
        <scheme val="minor"/>
      </rPr>
      <t>(</t>
    </r>
    <r>
      <rPr>
        <b/>
        <sz val="11"/>
        <color theme="0"/>
        <rFont val="Calibri"/>
        <family val="2"/>
        <scheme val="minor"/>
      </rPr>
      <t>Resp. Questão 37. a), b) e c)</t>
    </r>
    <r>
      <rPr>
        <sz val="11"/>
        <color rgb="FFFFFF00"/>
        <rFont val="Calibri"/>
        <family val="2"/>
        <scheme val="minor"/>
      </rPr>
      <t xml:space="preserve"> = IAP ≥ 60%</t>
    </r>
    <r>
      <rPr>
        <sz val="11"/>
        <color theme="1"/>
        <rFont val="Calibri"/>
        <family val="2"/>
        <scheme val="minor"/>
      </rPr>
      <t xml:space="preserve">) = </t>
    </r>
    <r>
      <rPr>
        <b/>
        <sz val="11"/>
        <color theme="1"/>
        <rFont val="Calibri"/>
        <family val="2"/>
        <scheme val="minor"/>
      </rPr>
      <t>Peso 4</t>
    </r>
  </si>
  <si>
    <r>
      <rPr>
        <sz val="11"/>
        <color theme="0"/>
        <rFont val="Calibri"/>
        <family val="2"/>
        <scheme val="minor"/>
      </rPr>
      <t>(</t>
    </r>
    <r>
      <rPr>
        <b/>
        <sz val="11"/>
        <color theme="0"/>
        <rFont val="Calibri"/>
        <family val="2"/>
        <scheme val="minor"/>
      </rPr>
      <t>Resp. Questão 37. a), b) e c)</t>
    </r>
    <r>
      <rPr>
        <sz val="11"/>
        <color theme="0"/>
        <rFont val="Calibri"/>
        <family val="2"/>
        <scheme val="minor"/>
      </rPr>
      <t xml:space="preserve"> </t>
    </r>
    <r>
      <rPr>
        <sz val="11"/>
        <color rgb="FFFFFF00"/>
        <rFont val="Calibri"/>
        <family val="2"/>
        <scheme val="minor"/>
      </rPr>
      <t>= IAP ≥ 40%</t>
    </r>
    <r>
      <rPr>
        <sz val="11"/>
        <color theme="1"/>
        <rFont val="Calibri"/>
        <family val="2"/>
        <scheme val="minor"/>
      </rPr>
      <t xml:space="preserve">) = </t>
    </r>
    <r>
      <rPr>
        <b/>
        <sz val="11"/>
        <color theme="1"/>
        <rFont val="Calibri"/>
        <family val="2"/>
        <scheme val="minor"/>
      </rPr>
      <t>Peso 3</t>
    </r>
  </si>
  <si>
    <r>
      <rPr>
        <sz val="11"/>
        <color theme="0"/>
        <rFont val="Calibri"/>
        <family val="2"/>
        <scheme val="minor"/>
      </rPr>
      <t>(</t>
    </r>
    <r>
      <rPr>
        <b/>
        <sz val="11"/>
        <color theme="0"/>
        <rFont val="Calibri"/>
        <family val="2"/>
        <scheme val="minor"/>
      </rPr>
      <t>Resp. Questão 37. a), b) e c)</t>
    </r>
    <r>
      <rPr>
        <sz val="11"/>
        <color theme="0"/>
        <rFont val="Calibri"/>
        <family val="2"/>
        <scheme val="minor"/>
      </rPr>
      <t xml:space="preserve"> </t>
    </r>
    <r>
      <rPr>
        <sz val="11"/>
        <color rgb="FFFFFF00"/>
        <rFont val="Calibri"/>
        <family val="2"/>
        <scheme val="minor"/>
      </rPr>
      <t>= IAP ≥ 20%</t>
    </r>
    <r>
      <rPr>
        <sz val="11"/>
        <color theme="1"/>
        <rFont val="Calibri"/>
        <family val="2"/>
        <scheme val="minor"/>
      </rPr>
      <t xml:space="preserve">) = </t>
    </r>
    <r>
      <rPr>
        <b/>
        <sz val="11"/>
        <color theme="1"/>
        <rFont val="Calibri"/>
        <family val="2"/>
        <scheme val="minor"/>
      </rPr>
      <t>Peso 2</t>
    </r>
    <r>
      <rPr>
        <sz val="11"/>
        <color theme="1"/>
        <rFont val="Calibri"/>
        <family val="2"/>
        <scheme val="minor"/>
      </rPr>
      <t/>
    </r>
  </si>
  <si>
    <r>
      <rPr>
        <sz val="11"/>
        <color theme="0"/>
        <rFont val="Calibri"/>
        <family val="2"/>
        <scheme val="minor"/>
      </rPr>
      <t>(</t>
    </r>
    <r>
      <rPr>
        <b/>
        <sz val="11"/>
        <color theme="0"/>
        <rFont val="Calibri"/>
        <family val="2"/>
        <scheme val="minor"/>
      </rPr>
      <t>Resp. Questão 37. a), b) e c)</t>
    </r>
    <r>
      <rPr>
        <sz val="11"/>
        <color theme="8"/>
        <rFont val="Calibri"/>
        <family val="2"/>
        <scheme val="minor"/>
      </rPr>
      <t xml:space="preserve"> </t>
    </r>
    <r>
      <rPr>
        <sz val="11"/>
        <color rgb="FFFFFF00"/>
        <rFont val="Calibri"/>
        <family val="2"/>
        <scheme val="minor"/>
      </rPr>
      <t>= IAP &lt; 20%</t>
    </r>
    <r>
      <rPr>
        <sz val="11"/>
        <color theme="1"/>
        <rFont val="Calibri"/>
        <family val="2"/>
        <scheme val="minor"/>
      </rPr>
      <t xml:space="preserve">) = </t>
    </r>
    <r>
      <rPr>
        <b/>
        <sz val="11"/>
        <color theme="1"/>
        <rFont val="Calibri"/>
        <family val="2"/>
        <scheme val="minor"/>
      </rPr>
      <t>Peso 1</t>
    </r>
  </si>
  <si>
    <t>i-Amb</t>
  </si>
  <si>
    <r>
      <t xml:space="preserve">(2 e 2.1 = Sim) = peso </t>
    </r>
    <r>
      <rPr>
        <b/>
        <sz val="11"/>
        <color theme="1"/>
        <rFont val="Calibri"/>
        <family val="2"/>
      </rPr>
      <t>2</t>
    </r>
  </si>
  <si>
    <r>
      <t xml:space="preserve">(4 e 4.2 = Sim) = peso </t>
    </r>
    <r>
      <rPr>
        <b/>
        <sz val="11"/>
        <color theme="1"/>
        <rFont val="Calibri"/>
        <family val="2"/>
      </rPr>
      <t>2</t>
    </r>
  </si>
  <si>
    <r>
      <t xml:space="preserve">(4 = Sim) = peso </t>
    </r>
    <r>
      <rPr>
        <b/>
        <sz val="11"/>
        <color theme="1"/>
        <rFont val="Calibri"/>
        <family val="2"/>
      </rPr>
      <t>1</t>
    </r>
  </si>
  <si>
    <t>4.1 = Informativa</t>
  </si>
  <si>
    <r>
      <t xml:space="preserve">Não = peso </t>
    </r>
    <r>
      <rPr>
        <b/>
        <sz val="11"/>
        <color theme="1"/>
        <rFont val="Calibri"/>
        <family val="2"/>
      </rPr>
      <t>0</t>
    </r>
  </si>
  <si>
    <t>1.  O Estado possui programa e/ou ação de melhoria, controle e monitoramento da qualidade das águas?</t>
  </si>
  <si>
    <t>2. O Estado adota e publica o Índice de Qualidade das Águas – IQA? </t>
  </si>
  <si>
    <t>2.1 Houve evolução no IQA em relação ao exercício anterior ao ano avaliado?</t>
  </si>
  <si>
    <t>3.  O Estado possui programa e/ou ação de melhoria, controle e monitoramento da quantidade das águas?</t>
  </si>
  <si>
    <t>4.  O Estado adota e publica indicador de quantidade das águas? </t>
  </si>
  <si>
    <t>4.1 Informe o indicador:</t>
  </si>
  <si>
    <t>4.2  Houve melhoria deste indicador em relação ao exercício anterior ao ano avaliado?</t>
  </si>
  <si>
    <t>5.   O serviço de fornecimento de água tratada abrange qual percentual da população do Estado, com exceção da população atendida pelo serviço de distribuição de água tratada prestado pelos municípios (SAAE)?</t>
  </si>
  <si>
    <t>6. O Estado possui programa e/ou ação de preservação e incremento de fontes de água potável? </t>
  </si>
  <si>
    <t>6.1  Existe avaliação da eficácia desses programas ou ações?</t>
  </si>
  <si>
    <t>7. O Estado promove monitoramento da disponibilidade de recursos hídricos para consumo humano, apontando potenciais riscos de interrupção de fornecimento de água em casos de estiagem? </t>
  </si>
  <si>
    <t>7.1  Nestes casos, ações de contingenciamento e racionalização são implantadas para reduzir estes riscos?</t>
  </si>
  <si>
    <t>7.2 Informe as ações:</t>
  </si>
  <si>
    <t>8. Existe ação e/ou medida de contingenciamento e racionalização para provisão de água potável e de uso comum no Estado?</t>
  </si>
  <si>
    <t>8.1 Informe as ações e medidas:</t>
  </si>
  <si>
    <t>8.2 Existe avaliação da eficácia dessas ações e medidas?</t>
  </si>
  <si>
    <t>8.3  Essas ações e medidas são direcionadas a todos os usuários (pessoa física e pessoa jurídica)?</t>
  </si>
  <si>
    <t>9.  Existe plano emergencial de ações para fornecimento à população de água potável, em caso de escassez?  </t>
  </si>
  <si>
    <t>10.  O Estado possui programa e/ou ação de melhoria, controle e monitoramento da qualidade do solo?  </t>
  </si>
  <si>
    <t>11.  O Estado adota e publica indicador para a qualidade do solo?</t>
  </si>
  <si>
    <t>11.1 Informe o indicador:</t>
  </si>
  <si>
    <t>11.2 Houve melhoria deste indicador em relação ao exercício anterior ao ano avaliado? </t>
  </si>
  <si>
    <t>12.  O Estado possui programa e/ou ação para redução do uso de agrotóxicos e de fertilizantes químicos?</t>
  </si>
  <si>
    <t>13. O Estado possui programa e/ou ação para reabilitação de áreas degradadas e contaminadas? </t>
  </si>
  <si>
    <t>13.1 Houve evolução em relação ao exercício anterior ao ano avaliado?</t>
  </si>
  <si>
    <t>13.2  Qual percentual de áreas recuperadas em relação às áreas degradadas?</t>
  </si>
  <si>
    <t>14.  O Estado possui programa e/ou ação de melhoria, controle e monitoramento da qualidade do ar e emissões atmosféricas?  </t>
  </si>
  <si>
    <t>15. O Estado avalia a qualidade do ar por meio de indicador?</t>
  </si>
  <si>
    <t>15.1 Informe o indicador:</t>
  </si>
  <si>
    <t>15.2 Houve melhoria deste indicador em relação ao exercício anterior ao ano avaliado? </t>
  </si>
  <si>
    <t>16. O Estado possui programa e/ou ação de inspeção veicular e plano de controle de poluição veicular? </t>
  </si>
  <si>
    <t>16.1 Informe o programa:</t>
  </si>
  <si>
    <t>17. O Estado possui programa e/ou ação de inspeção sobre as emissões poluentes das indústrias?</t>
  </si>
  <si>
    <t>17.1 Informe o programa:</t>
  </si>
  <si>
    <t>18. O Estado possui programa e/ou ação para proteção das áreas ambientalmente conservadas, a fauna e a biodiversidade florestal?   </t>
  </si>
  <si>
    <t>19. O Estado controla suas áreas  ambientalmente conservadas por meio de indicador? </t>
  </si>
  <si>
    <t>19.1 Informe o indicador:</t>
  </si>
  <si>
    <t>19.2  Houve melhoria deste indicador em relação ao exercício anterior ao ano avaliado? </t>
  </si>
  <si>
    <t> 20. O Estado tem programa ou ação direcionados à sustentabilidade de propriedades rurais? </t>
  </si>
  <si>
    <t>21. O Estado controla as propriedades rurais sustentáveis por meio de indicador?</t>
  </si>
  <si>
    <t>21.1 Informe o indicador:</t>
  </si>
  <si>
    <t> 21.2 Houve melhoria deste indicador em relação ao exercício anterior ao ano avaliado?</t>
  </si>
  <si>
    <t>21.3  Qual percentual das propriedades rurais sustentáveis em relação ao total de propriedades rurais?</t>
  </si>
  <si>
    <t>22.  O Estado possui programa e/ou ação para prevenir, de forma mais incisiva, incêndios florestais? </t>
  </si>
  <si>
    <t> 22.1 Informe os programas: </t>
  </si>
  <si>
    <t>23. No ano avaliado, quantos hectares foram atingidos por incêndios florestais?</t>
  </si>
  <si>
    <t>24.  Informe o percentual de brigadas de incêndios florestais capacitadas no ano avaliado:</t>
  </si>
  <si>
    <t>25. O Estado possui programa e/ou ação para combater a desertificação, restaurar a terra e o solo degradado, incluindo terrenos afetados pela desertificação, secas e inundações? </t>
  </si>
  <si>
    <t>25.1  Houve melhoria da situação em relação ao exercício anterior ao ano avaliado?</t>
  </si>
  <si>
    <t>25.2  Qual percentual de cobertura terrestre das áreas susceptíveis à desertificação (ASD) em relação à área total do Estado?</t>
  </si>
  <si>
    <t>26. O Estado possui programa e/ou ação para implementar a gestão sustentável de florestas, de mitigação do desmatamento, de restauração de florestas degradadas?  </t>
  </si>
  <si>
    <t>26.1 Houve melhoria da situação em relação ao exercício anterior ao ano avaliado? </t>
  </si>
  <si>
    <t>27.  Qual percentual da área em relação à área total do Estado de:  [a) Desmatamento anual:]</t>
  </si>
  <si>
    <t>27.  Qual percentual da área em relação à área total do Estado de:  [b) Cobertura vegetal nativa remanescente:]</t>
  </si>
  <si>
    <t>27.  Qual percentual da área em relação à área total do Estado de:  [c) Cobertura territorial das Unidades de Conservação (federais, estaduais e municipais):]</t>
  </si>
  <si>
    <t>28.  O Estado possui programa e/ou ação para combater a caça ilegal e o tráfico de espécies da flora e fauna protegidas? </t>
  </si>
  <si>
    <t>28.1 Informe os programas ou ações:</t>
  </si>
  <si>
    <t>28.2 Houve melhoria da situação em relação ao exercício anterior ao ano avaliado?</t>
  </si>
  <si>
    <t>29. O Estado possui programa e/ou ação para promover a preservação completa dos rios, abarcando sua visão panorâmica e beleza cênica?</t>
  </si>
  <si>
    <t>29.1 Informe os programas e/ou ações:</t>
  </si>
  <si>
    <t>29.2 Houve melhoria da situação em relação ao exercício anterior ao ano avaliado? </t>
  </si>
  <si>
    <t>30.  O Estado possui Plano Estadual de Saneamento Básico?  </t>
  </si>
  <si>
    <t>30.1 Qual a periodicidade de atualização deste Plano?  </t>
  </si>
  <si>
    <t>31.  O serviço de coleta de esgotamento sanitário abrange qual percentual da população do Estado, com exceção da população atendida pelo serviço de coleta prestado pelos municípios (SAAE)? </t>
  </si>
  <si>
    <t>32. Qual percentual de tratamento licenciado de esgotamento sanitário no Estado? </t>
  </si>
  <si>
    <t>33. Qual o número de municípios com destinação adequada de resíduos sólidos urbanos? </t>
  </si>
  <si>
    <t>34.  Qual o percentual da população atendida com destinação adequada de resíduos sólidos urbanos? </t>
  </si>
  <si>
    <t>35.  O Estado possui programa e/ou ação para promover redução da geração de resíduos por meio da prevenção, redução, reciclagem e reuso?  </t>
  </si>
  <si>
    <t>35.1 Houve melhoria da situação em relação ao exercício anterior ao ano avaliado? </t>
  </si>
  <si>
    <t>36.  O Estado possui programa e/ou ação de mitigação das mudanças climáticas?</t>
  </si>
  <si>
    <t>37.  O Estado possui programa e/ou ação de adaptação às mudanças climáticas?</t>
  </si>
  <si>
    <t>38.  O Estado possui programa e/ou ação para promoção do uso racional de recursos em seus órgãos e entidades? </t>
  </si>
  <si>
    <t>38.1  Informe o percentual de redução do consumo em prédios públicos: [a) energia:]</t>
  </si>
  <si>
    <t>38.1  Informe o percentual de redução do consumo em prédios públicos: [b) água:]</t>
  </si>
  <si>
    <t>38.1  Informe o percentual de redução do consumo em prédios públicos: [c) papel:]</t>
  </si>
  <si>
    <t>38.1  Informe o percentual de redução do consumo em prédios públicos: [d) copo descartável:]</t>
  </si>
  <si>
    <t>38.2  Informe o percentual de resíduos gerados em prédios públicos destinados à reciclagem:</t>
  </si>
  <si>
    <t>39.  Na rede estadual de ensino, o Estado adota programa e/ou ação de educação ambiental? </t>
  </si>
  <si>
    <t>39.1  Qual percentual da rede estadual de ensino que possui programa de educação ambiental na grade curricular?</t>
  </si>
  <si>
    <t>40. O Estado tem órgão integrante do  Sistema Nacional do Meio Ambiente – SISNAMA, de acordo com a Lei 6.938/81? </t>
  </si>
  <si>
    <t>41. O Estado possui órgão colegiado, consultivo e deliberativo, para tratar sobre diretrizes, políticas, normas regulamentares, entre outros, para o meio ambiente? </t>
  </si>
  <si>
    <t>42. O Estado possui equipe multidisciplinar para análise dos processos de regularização ambiental? </t>
  </si>
  <si>
    <t>42.1 Os servidores responsáveis pela análise recebem capacitação específica para o desempenho da função?</t>
  </si>
  <si>
    <t>42.2 Qual a carga horária anual desta capacitação? </t>
  </si>
  <si>
    <t>43. Para o cálculo do Indicador de Avaliação do Planejamento - IAP, informe sobre a execução orçamentária das ações dos programas do PPA relativos às políticas públicas do meio ambiente: [a) A razão entre o número de ações cujo EFISi esteja entre 0,7 e 1,3 e o total de ações previstas, excluídas as não-orçamentárias*:]</t>
  </si>
  <si>
    <t>43. Para o cálculo do Indicador de Avaliação do Planejamento - IAP, informe sobre a execução orçamentária das ações dos programas do PPA relativos às políticas públicas do meio ambiente: [b) A razão entre o número de ações cujo EFINi esteja entre 0,7 e 1,3 e o total de ações previstas, excluídas as não-orçamentárias*:]</t>
  </si>
  <si>
    <t>43. Para o cálculo do Indicador de Avaliação do Planejamento - IAP, informe sobre a execução orçamentária das ações dos programas do PPA relativos às políticas públicas do meio ambiente: [c) A razão entre o número de ações cujo Índice de Equilíbrio da Execução Orçamentária (IEEOi) esteja entre 0,7 e 1,3  e o total de ações previstas, excluídas as não-orçamentárias*:]</t>
  </si>
  <si>
    <r>
      <t xml:space="preserve">≥ 80% e </t>
    </r>
    <r>
      <rPr>
        <sz val="11"/>
        <color theme="1"/>
        <rFont val="Symbol"/>
        <family val="1"/>
        <charset val="2"/>
      </rPr>
      <t>£</t>
    </r>
    <r>
      <rPr>
        <sz val="11"/>
        <color theme="1"/>
        <rFont val="Calibri"/>
        <family val="2"/>
      </rPr>
      <t xml:space="preserve"> 100% = Peso </t>
    </r>
    <r>
      <rPr>
        <b/>
        <sz val="11"/>
        <color theme="1"/>
        <rFont val="Calibri"/>
        <family val="2"/>
      </rPr>
      <t>3</t>
    </r>
  </si>
  <si>
    <r>
      <t xml:space="preserve">≥ 20% e &lt; 50% = Peso </t>
    </r>
    <r>
      <rPr>
        <b/>
        <sz val="11"/>
        <color theme="1"/>
        <rFont val="Calibri"/>
        <family val="2"/>
        <scheme val="minor"/>
      </rPr>
      <t>1</t>
    </r>
  </si>
  <si>
    <r>
      <t xml:space="preserve">&lt; 20% = Peso </t>
    </r>
    <r>
      <rPr>
        <b/>
        <sz val="11"/>
        <color theme="1"/>
        <rFont val="Calibri"/>
        <family val="2"/>
        <scheme val="minor"/>
      </rPr>
      <t>0</t>
    </r>
  </si>
  <si>
    <r>
      <t xml:space="preserve">(6 e 6.1 = Sim) = peso </t>
    </r>
    <r>
      <rPr>
        <b/>
        <sz val="11"/>
        <color theme="1"/>
        <rFont val="Calibri"/>
        <family val="2"/>
      </rPr>
      <t>3</t>
    </r>
  </si>
  <si>
    <r>
      <t xml:space="preserve">(6 = Sim) = peso </t>
    </r>
    <r>
      <rPr>
        <b/>
        <sz val="11"/>
        <color theme="1"/>
        <rFont val="Calibri"/>
        <family val="2"/>
      </rPr>
      <t>2</t>
    </r>
  </si>
  <si>
    <r>
      <t xml:space="preserve">(7 e 7.1 = Sim) = peso </t>
    </r>
    <r>
      <rPr>
        <b/>
        <sz val="11"/>
        <color theme="1"/>
        <rFont val="Calibri"/>
        <family val="2"/>
      </rPr>
      <t>2</t>
    </r>
  </si>
  <si>
    <r>
      <t xml:space="preserve">(7 = Sim) = peso </t>
    </r>
    <r>
      <rPr>
        <b/>
        <sz val="11"/>
        <color theme="1"/>
        <rFont val="Calibri"/>
        <family val="2"/>
      </rPr>
      <t>1</t>
    </r>
  </si>
  <si>
    <t>7.2 = informativa</t>
  </si>
  <si>
    <r>
      <t xml:space="preserve">(8 e 8.2 = Sim) = peso </t>
    </r>
    <r>
      <rPr>
        <b/>
        <sz val="11"/>
        <color theme="1"/>
        <rFont val="Calibri"/>
        <family val="2"/>
      </rPr>
      <t>2</t>
    </r>
  </si>
  <si>
    <r>
      <t xml:space="preserve">(8 = Sim) = peso </t>
    </r>
    <r>
      <rPr>
        <b/>
        <sz val="11"/>
        <color theme="1"/>
        <rFont val="Calibri"/>
        <family val="2"/>
      </rPr>
      <t>1</t>
    </r>
  </si>
  <si>
    <t>8.1 e 8.3 = Informativas</t>
  </si>
  <si>
    <r>
      <t xml:space="preserve">(11 e 11.2 = Sim) = peso </t>
    </r>
    <r>
      <rPr>
        <b/>
        <sz val="11"/>
        <color theme="1"/>
        <rFont val="Calibri"/>
        <family val="2"/>
      </rPr>
      <t>2</t>
    </r>
  </si>
  <si>
    <r>
      <t xml:space="preserve">(11 = Sim) = peso </t>
    </r>
    <r>
      <rPr>
        <b/>
        <sz val="11"/>
        <color theme="1"/>
        <rFont val="Calibri"/>
        <family val="2"/>
      </rPr>
      <t>1</t>
    </r>
  </si>
  <si>
    <t>11.1 = Informativa</t>
  </si>
  <si>
    <r>
      <t xml:space="preserve">(13 e 13.1 = Sim) = peso </t>
    </r>
    <r>
      <rPr>
        <b/>
        <sz val="11"/>
        <color theme="1"/>
        <rFont val="Calibri"/>
        <family val="2"/>
      </rPr>
      <t>3</t>
    </r>
  </si>
  <si>
    <r>
      <t xml:space="preserve">(13 = Sim) = peso </t>
    </r>
    <r>
      <rPr>
        <b/>
        <sz val="11"/>
        <color theme="1"/>
        <rFont val="Calibri"/>
        <family val="2"/>
      </rPr>
      <t>2</t>
    </r>
  </si>
  <si>
    <t>13.2 = informativa</t>
  </si>
  <si>
    <r>
      <t xml:space="preserve">(15 e 15.2 = Sim) = peso </t>
    </r>
    <r>
      <rPr>
        <b/>
        <sz val="11"/>
        <color theme="1"/>
        <rFont val="Calibri"/>
        <family val="2"/>
      </rPr>
      <t>2</t>
    </r>
  </si>
  <si>
    <r>
      <t xml:space="preserve">(15 = Sim) = peso </t>
    </r>
    <r>
      <rPr>
        <b/>
        <sz val="11"/>
        <color theme="1"/>
        <rFont val="Calibri"/>
        <family val="2"/>
      </rPr>
      <t>1</t>
    </r>
  </si>
  <si>
    <t>15.1 = Informativa</t>
  </si>
  <si>
    <r>
      <t xml:space="preserve">(19 e 19.2 = Sim) = peso </t>
    </r>
    <r>
      <rPr>
        <b/>
        <sz val="11"/>
        <color theme="1"/>
        <rFont val="Calibri"/>
        <family val="2"/>
      </rPr>
      <t>2</t>
    </r>
  </si>
  <si>
    <r>
      <t xml:space="preserve">(19 = Sim) = peso </t>
    </r>
    <r>
      <rPr>
        <b/>
        <sz val="11"/>
        <color theme="1"/>
        <rFont val="Calibri"/>
        <family val="2"/>
      </rPr>
      <t>1</t>
    </r>
  </si>
  <si>
    <t>19.1 = Informativa</t>
  </si>
  <si>
    <r>
      <t xml:space="preserve">(21 e 21.2 = Sim) = peso </t>
    </r>
    <r>
      <rPr>
        <b/>
        <sz val="11"/>
        <color theme="1"/>
        <rFont val="Calibri"/>
        <family val="2"/>
      </rPr>
      <t>2</t>
    </r>
  </si>
  <si>
    <r>
      <t xml:space="preserve">(21 = Sim) = peso </t>
    </r>
    <r>
      <rPr>
        <b/>
        <sz val="11"/>
        <color theme="1"/>
        <rFont val="Calibri"/>
        <family val="2"/>
      </rPr>
      <t>1</t>
    </r>
  </si>
  <si>
    <t>21.1 e 21.3 = Informativas</t>
  </si>
  <si>
    <r>
      <t>22.1 = informativa</t>
    </r>
    <r>
      <rPr>
        <sz val="11"/>
        <color theme="1"/>
        <rFont val="Calibri"/>
        <family val="2"/>
        <scheme val="minor"/>
      </rPr>
      <t/>
    </r>
  </si>
  <si>
    <r>
      <t xml:space="preserve">(25 e 25.1 = Sim) = peso </t>
    </r>
    <r>
      <rPr>
        <b/>
        <sz val="11"/>
        <color theme="1"/>
        <rFont val="Calibri"/>
        <family val="2"/>
      </rPr>
      <t>2</t>
    </r>
  </si>
  <si>
    <r>
      <t xml:space="preserve">(25 = Sim) = peso </t>
    </r>
    <r>
      <rPr>
        <b/>
        <sz val="11"/>
        <color theme="1"/>
        <rFont val="Calibri"/>
        <family val="2"/>
      </rPr>
      <t>1</t>
    </r>
  </si>
  <si>
    <t>25.2 = Informativa</t>
  </si>
  <si>
    <r>
      <t xml:space="preserve">(26 e 26.1 = Sim) = peso </t>
    </r>
    <r>
      <rPr>
        <b/>
        <sz val="11"/>
        <color theme="1"/>
        <rFont val="Calibri"/>
        <family val="2"/>
      </rPr>
      <t>3</t>
    </r>
  </si>
  <si>
    <r>
      <t xml:space="preserve">(26 = Sim) = peso </t>
    </r>
    <r>
      <rPr>
        <b/>
        <sz val="11"/>
        <color theme="1"/>
        <rFont val="Calibri"/>
        <family val="2"/>
      </rPr>
      <t>2</t>
    </r>
  </si>
  <si>
    <r>
      <t xml:space="preserve">(28 e 28.2 = Sim) = peso </t>
    </r>
    <r>
      <rPr>
        <b/>
        <sz val="11"/>
        <color theme="1"/>
        <rFont val="Calibri"/>
        <family val="2"/>
      </rPr>
      <t>3</t>
    </r>
  </si>
  <si>
    <r>
      <t xml:space="preserve">(28 = Sim) = peso </t>
    </r>
    <r>
      <rPr>
        <b/>
        <sz val="11"/>
        <color theme="1"/>
        <rFont val="Calibri"/>
        <family val="2"/>
      </rPr>
      <t>2</t>
    </r>
  </si>
  <si>
    <t>28.1 = Informativa</t>
  </si>
  <si>
    <t>29.1 = Informativa</t>
  </si>
  <si>
    <r>
      <t xml:space="preserve">(29 e 29.2 = Sim) = peso </t>
    </r>
    <r>
      <rPr>
        <b/>
        <sz val="11"/>
        <color theme="1"/>
        <rFont val="Calibri"/>
        <family val="2"/>
      </rPr>
      <t>2</t>
    </r>
  </si>
  <si>
    <r>
      <t xml:space="preserve">(29 = Sim) = peso </t>
    </r>
    <r>
      <rPr>
        <b/>
        <sz val="11"/>
        <color theme="1"/>
        <rFont val="Calibri"/>
        <family val="2"/>
      </rPr>
      <t>1</t>
    </r>
  </si>
  <si>
    <r>
      <t>30.1 = informativa</t>
    </r>
    <r>
      <rPr>
        <sz val="11"/>
        <color theme="1"/>
        <rFont val="Calibri"/>
        <family val="2"/>
        <scheme val="minor"/>
      </rPr>
      <t/>
    </r>
  </si>
  <si>
    <r>
      <t xml:space="preserve">(35 e 35.1 = Sim) = peso </t>
    </r>
    <r>
      <rPr>
        <b/>
        <sz val="11"/>
        <color theme="1"/>
        <rFont val="Calibri"/>
        <family val="2"/>
      </rPr>
      <t>3</t>
    </r>
  </si>
  <si>
    <r>
      <t xml:space="preserve">(35 = Sim) = peso </t>
    </r>
    <r>
      <rPr>
        <b/>
        <sz val="11"/>
        <color theme="1"/>
        <rFont val="Calibri"/>
        <family val="2"/>
      </rPr>
      <t>2</t>
    </r>
  </si>
  <si>
    <r>
      <t>38.1 e 38.2 = informativas</t>
    </r>
    <r>
      <rPr>
        <sz val="11"/>
        <color theme="1"/>
        <rFont val="Calibri"/>
        <family val="2"/>
        <scheme val="minor"/>
      </rPr>
      <t/>
    </r>
  </si>
  <si>
    <r>
      <t>39.1 = informativa</t>
    </r>
    <r>
      <rPr>
        <sz val="11"/>
        <color theme="1"/>
        <rFont val="Calibri"/>
        <family val="2"/>
        <scheme val="minor"/>
      </rPr>
      <t/>
    </r>
  </si>
  <si>
    <r>
      <t xml:space="preserve">(42 e 42.1 = Sim) = peso </t>
    </r>
    <r>
      <rPr>
        <b/>
        <sz val="11"/>
        <color theme="1"/>
        <rFont val="Calibri"/>
        <family val="2"/>
      </rPr>
      <t>2</t>
    </r>
  </si>
  <si>
    <r>
      <t xml:space="preserve">(42 = Sim) = peso </t>
    </r>
    <r>
      <rPr>
        <b/>
        <sz val="11"/>
        <color theme="1"/>
        <rFont val="Calibri"/>
        <family val="2"/>
      </rPr>
      <t>1</t>
    </r>
  </si>
  <si>
    <t>42.1 e 42.2 = Informativas</t>
  </si>
  <si>
    <r>
      <t xml:space="preserve">Pelo menos 3 alternativas respondidas diferentes de 9999 = peso </t>
    </r>
    <r>
      <rPr>
        <b/>
        <sz val="11"/>
        <color theme="1"/>
        <rFont val="Calibri"/>
        <family val="2"/>
      </rPr>
      <t>2</t>
    </r>
  </si>
  <si>
    <t>Nenhuma = 0</t>
  </si>
  <si>
    <t>Sim para todos os itens (exceto "Não possui registro") = Peso 3</t>
  </si>
  <si>
    <t>Sim para um a dois itens (exceto "Não possui registro") = Peso 2</t>
  </si>
  <si>
    <t>i-Des</t>
  </si>
  <si>
    <t>1. O Estado promove políticas de desenvolvimento econômico, orientadas para o crescimento econômico sustentado, inclusivo e sustentável, emprego pleno, decente e produtivo, empreendedorismo, criatividade e inovação e para incentivo à formalização e ao crescimento das micro, pequenas e médias empresas, inclusive por meio do acesso a serviços financeiros?</t>
  </si>
  <si>
    <t>2. Para atingir níveis mais elevados de produtividade na economia, o Estado estimula a diversificação, modernização tecnológica e inovação, inclusive com foco em produtos de alto valor agregado?</t>
  </si>
  <si>
    <t>3. O Estado possui agenda para implementação de ações visando a melhoria progressiva da  utilização eficiente de recursos na produção e consumo, de forma a reduzir a degradação ambiental, segundo o Plano Decenal de Programas sobre Produção e Consumo Sustentáveis?</t>
  </si>
  <si>
    <t>4. O Estado possui meta para sustentar o crescimento econômico per capita em relação ao Produto Interno Bruto – PIB?</t>
  </si>
  <si>
    <t>5. O Estado dispõe de instrumentos para apoiar ou estimular a oferta de crédito para atividades produtivas voltadas ao desenvolvimento econômico?</t>
  </si>
  <si>
    <t>5.1 Especifique os instrumentos utilizados:</t>
  </si>
  <si>
    <t>5.2 Qual volume de recursos desembolsados no ano avaliado?</t>
  </si>
  <si>
    <t>5.3 Qual a variação deste valor em relação ao exercício anterior ao ano avaliado?</t>
  </si>
  <si>
    <t>6. O Estado promove a compatibilização das políticas de desenvolvimento econômico com os programas federais e municipais de desenvolvimento?</t>
  </si>
  <si>
    <t>7. O Estado adota, na rede estadual de ensino, programa e/ou ação de educação sobre politicas públicas voltadas ao desenvolvimento econômico?</t>
  </si>
  <si>
    <t>7.1 Especifique em quais níveis de educação a rede estadual de ensino inclui o programa na grade curricular: [ensino médio]</t>
  </si>
  <si>
    <t>7.1 Especifique em quais níveis de educação a rede estadual de ensino inclui o programa na grade curricular: [ensino superior]</t>
  </si>
  <si>
    <t>8. O Estado utiliza critérios para avaliar e hierarquizar o atendimento às demandas por investimentos em infraestrutura?</t>
  </si>
  <si>
    <t>8.1 Especifique os critérios utilizados: </t>
  </si>
  <si>
    <t>9. O Estado divide seu território em áreas ou regiões com a finalidade de potencializar o desenvolvimento econômico?</t>
  </si>
  <si>
    <t>10. O Estado dispõe de política estruturada e/ou programa para incentivar o desenvolvimento econômico regionalizado?</t>
  </si>
  <si>
    <t>10.1 Há indicadores para avaliação do impacto desta política? </t>
  </si>
  <si>
    <t>10.2 Informe os indicadores:</t>
  </si>
  <si>
    <t>10.3 Informe as iniciativas/ações adotadas:</t>
  </si>
  <si>
    <t>11. O Estado apoia as regiões/territórios quanto a identificação e exploração de seus principais ativos, bem como ao diagnóstico das  vantagens competitivas locais?</t>
  </si>
  <si>
    <t>12. O Estado estimula a implantação ou expansão de empresas em áreas de mais baixo IDH?</t>
  </si>
  <si>
    <t>12.1 Qual volume de emprego formal e de arrecadação tributária gerado por estes investimentos?  [a) Emprego formal:]</t>
  </si>
  <si>
    <t>12.1 Qual volume de emprego formal e de arrecadação tributária gerado por estes investimentos?  [b) Arrecadação tributária:]</t>
  </si>
  <si>
    <t>12.2 Qual a variação em relação ao exercício anterior ao ano avaliado?</t>
  </si>
  <si>
    <t>13. O Estado induz a aproximação entre os setores público e privado por meio de parcerias?</t>
  </si>
  <si>
    <t>13.1 Informe as modalidades de parceria e os instrumentos utilizados para realizá-las:</t>
  </si>
  <si>
    <t>14. O Estado aporta capital no setor produtivo por meio de programas e/ou ações estratégicas?</t>
  </si>
  <si>
    <t>14.1 Qual volume de recursos no ano avaliado?</t>
  </si>
  <si>
    <t>15. O Estado dispõe de política estruturada e/ou programas relativos a trabalho e renda?</t>
  </si>
  <si>
    <t>15.1 Há indicadores para avaliação do impacto desta política?</t>
  </si>
  <si>
    <t>15.2 Informe os indicadores:</t>
  </si>
  <si>
    <t>15.3 Informe as iniciativas/ações adotadas:</t>
  </si>
  <si>
    <t>16. O Estado dispõe de política para desenvolvimento do turismo de forma sustentável, gerando empregos e promovendo a cultura e os produtos locais?</t>
  </si>
  <si>
    <t>16.1 Há indicadores para avaliação do impacto desta política?</t>
  </si>
  <si>
    <t>16.2 Informe os indicadores:</t>
  </si>
  <si>
    <t>16.3 Informe os segmentos da indústria de turismo apoiados por esta política:</t>
  </si>
  <si>
    <t>17. O Estado estimula a inovação como forma de abertura de novas perspectivas econômicas?</t>
  </si>
  <si>
    <t>17.1 Há indicadores para avaliar o impacto desta política, com base em evolução do emprego, registro de patentes ou inclusão de novos produtos no mercado?</t>
  </si>
  <si>
    <t>17.2 Informe os indicadores:</t>
  </si>
  <si>
    <t>18. O Estado aplica recursos em apoio às atividades de pesquisa e desenvolvimento (P&amp;D), inclusive científica?</t>
  </si>
  <si>
    <t>18.1 A aplicação destes recursos está determinada em norma específica?</t>
  </si>
  <si>
    <t>19. O Estado cumpre as determinações legais de investimentos em P&amp;D?</t>
  </si>
  <si>
    <t>20. Há critérios de seleção pública para as modalidades de apoio oferecidas?</t>
  </si>
  <si>
    <t>21. O Estado oferta linhas de pesquisa para o desenvolvimento econômico?</t>
  </si>
  <si>
    <t>22. O Estado dispõe de instrumento para integrar a oferta de cursos técnicos/profissionalizantes às necessidades produtivas ou à política de desenvolvimento econômico?</t>
  </si>
  <si>
    <t>23. O Estado dispõe de mecanismos para atração de investimentos e financiamentos privados nacionais e internacionais?</t>
  </si>
  <si>
    <t>24. O Estado avalia os resultados de sua política de atração de investimentos?</t>
  </si>
  <si>
    <t>24.1 Qual volume de emprego formal e de arrecadação tributária gerado por estes investimentos?  [a) Emprego formal:]</t>
  </si>
  <si>
    <t>24.1 Qual volume de emprego formal e de arrecadação tributária gerado por estes investimentos?  [b) Arrecadação tributária:]</t>
  </si>
  <si>
    <t>24.2 Qual a variação em relação ao exercício anterior ao ano avaliado?</t>
  </si>
  <si>
    <t>25. O Estado dispõe de política estruturada de estímulo à economia criativa?</t>
  </si>
  <si>
    <t>25.1 Há indicadores para avaliação do impacto desta política?</t>
  </si>
  <si>
    <t>25.2 Informe os indicadores:</t>
  </si>
  <si>
    <t>25.3 Informe os setores apoiados por esta política:</t>
  </si>
  <si>
    <t>26. O Estado dispõe de política relativa a fomento e incentivo ao desenvolvimento de empreendimentos econômicos solidários?</t>
  </si>
  <si>
    <t>26.1 Há indicadores para avaliação do impacto desta política?</t>
  </si>
  <si>
    <t>26.2 Informe os indicadores:</t>
  </si>
  <si>
    <t>26.3 Informe as iniciativas/ações desta política:</t>
  </si>
  <si>
    <t>27. O Estado dispõe de regulamentação  para estimular os empreendimentos econômicos solidários?</t>
  </si>
  <si>
    <t>28. O Estado possui Conselho Estadual de Economia Popular Solidária? </t>
  </si>
  <si>
    <t>29. O Estado realiza compras públicas diretamente da agricultura familiar? </t>
  </si>
  <si>
    <t>29.1 Qual percentual das compras públicas realizadas junto à agricultura familiar no ano avaliado?</t>
  </si>
  <si>
    <t>29.2 Qual a variação em relação ao exercício anterior ao ano avaliado?</t>
  </si>
  <si>
    <t>30. O Estado dispõe de política voltada ao fomento e incentivo dos APLs com vistas ao fortalecimento e ordenamento da economia local?</t>
  </si>
  <si>
    <t>30.1 Há indicadores para avaliação do impacto desta política?</t>
  </si>
  <si>
    <t>30.2 Informe os indicadores:</t>
  </si>
  <si>
    <t>30.3 Especifique os principais intrumentos de incentivo:</t>
  </si>
  <si>
    <t>31. O Estado dispõe de regulamentação para estimular os APLs?</t>
  </si>
  <si>
    <t>32. O Estado utiliza compras públicas como instrumento de indução ao desenvolvimento econômico regional?</t>
  </si>
  <si>
    <t>32.1 Informe os mecanismos adotados:</t>
  </si>
  <si>
    <t>33. O Estado elabora e divulga Plano Anual de Compras?</t>
  </si>
  <si>
    <t>34. O Estado possui sistema eletrônico de gestão de compras e contratações?</t>
  </si>
  <si>
    <t>35. Qual valor total de aquisições do Estado no ano avaliado?</t>
  </si>
  <si>
    <t>35.1 Qual a variação em relação ao exercício anterior ao ano avaliado?</t>
  </si>
  <si>
    <t>36. No ano avaliado, qual percentual de licitações realizadas nas modalidades pregão presencial e pregão eletrônico? [Pregão presencial:]</t>
  </si>
  <si>
    <t>36. No ano avaliado, qual percentual de licitações realizadas nas modalidades pregão presencial e pregão eletrônico? [Pregão eletrônico:]</t>
  </si>
  <si>
    <t>37. O Estado dispõe política de apoio aos pequenos negócios (MEI, ME e EPP)?</t>
  </si>
  <si>
    <t>37.1 Há indicadores para avaliação do impacto desta política?</t>
  </si>
  <si>
    <t>37.2 Informe os indicadores:</t>
  </si>
  <si>
    <t>37.3 Informe as iniciativas e setores (CNAE) apoiados:</t>
  </si>
  <si>
    <t>38. O Estado possui cadastro de fornecedores para identificação de seu porte (MEI, ME, EPP)?</t>
  </si>
  <si>
    <t>39. Nas aquisições públicas, o Estado observa o disposto nos artigos 42 a 45, 47, 48 e 49 da Lei Complementar nº 123/2006 e alterações, quanto ao tratamento diferenciado aos pequenos negócios (MEI, ME, EPP)?</t>
  </si>
  <si>
    <t>39.1 O Estado dispõe de normas e/ou regulamentos adicionais aos previstos em âmbito federal?</t>
  </si>
  <si>
    <t>39.2 Especifique as normas e/ou regulamentos adicionais:</t>
  </si>
  <si>
    <t>39.3 Do total geral de aquisições no ano avaliado, qual percentual de participação dos pequenos negócios (MEI, ME, EPP)? [MEI:]</t>
  </si>
  <si>
    <t>39.3 Do total geral de aquisições no ano avaliado, qual percentual de participação dos pequenos negócios (MEI, ME, EPP)? [ME:]</t>
  </si>
  <si>
    <t>39.3 Do total geral de aquisições no ano avaliado, qual percentual de participação dos pequenos negócios (MEI, ME, EPP)? [EPP:]</t>
  </si>
  <si>
    <t>40. Nas aquisições com valor até R$80.000,00, qual percentual das licitações realizado com exclusividade para os pequenos negócios (MEI, ME, EPP)? [MEI:]</t>
  </si>
  <si>
    <t>40. Nas aquisições com valor até R$80.000,00, qual percentual das licitações realizado com exclusividade para os pequenos negócios (MEI, ME, EPP)? [ME:]</t>
  </si>
  <si>
    <t>40. Nas aquisições com valor até R$80.000,00, qual percentual das licitações realizado com exclusividade para os pequenos negócios (MEI, ME, EPP)? [EPP:]</t>
  </si>
  <si>
    <t>40.1 Qual valor liquidado das licitações acima em relação ao total das aquisições? [MEI:]</t>
  </si>
  <si>
    <t>40.1 Qual valor liquidado das licitações acima em relação ao total das aquisições? [ME:]</t>
  </si>
  <si>
    <t>40.1 Qual valor liquidado das licitações acima em relação ao total das aquisições? [EPP:]</t>
  </si>
  <si>
    <t>40.2 Do total das licitações com exclusividade para pequenos negócios, qual percentual de licitações desertas e/ou  fracassadas? [MEI:]</t>
  </si>
  <si>
    <t>40.2 Do total das licitações com exclusividade para pequenos negócios, qual percentual de licitações desertas e/ou  fracassadas? [ME:]</t>
  </si>
  <si>
    <t>40.2 Do total das licitações com exclusividade para pequenos negócios, qual percentual de licitações desertas e/ou  fracassadas? [EPP:]</t>
  </si>
  <si>
    <t>41. O Estado possui programa e/ou ação articulada com parceiros para qualificação de empresários e trabalhadores, bem como para incentivar o empreendedorismo?</t>
  </si>
  <si>
    <t>41.1 Especifique estes programas e/ou ações: </t>
  </si>
  <si>
    <t>42. O Estado dispõe de política de capacitação dos empreendedores locais, inclusive micro e pequenos empresários, para desenvolver competências necessárias à participação no processo de compras públicas?</t>
  </si>
  <si>
    <t>42.1 Informe as iniciativas adotadas:</t>
  </si>
  <si>
    <t>43. O Estado dispõe de espaço físico e/ou virtual que centraliza o atendimento necessário a empreendedores e a empresas para facilitar a gestão do negócio, da abertura ao encerramento das atividades?</t>
  </si>
  <si>
    <t>44. O Estado dispõe de mecanismos on line para fornecimento de licenças e autorizações a empreendedores e empresas?</t>
  </si>
  <si>
    <t>44.1 Em quais áreas? [Fazendária]</t>
  </si>
  <si>
    <t>44.1 Em quais áreas? [Ambiental]</t>
  </si>
  <si>
    <t>44.1 Em quais áreas? [Agrícola]</t>
  </si>
  <si>
    <t>44.1 Em quais áreas? [Outros]</t>
  </si>
  <si>
    <t>45. Existe unidade administrativa destinada à promoção do desenvolvimento econômico do Estado?</t>
  </si>
  <si>
    <t>46. Os servidores responsáveis pela área de desenvolvimento econômico do Estado recebem capacitação específica para o desempenho da função?</t>
  </si>
  <si>
    <t>46.1 Qual a carga horária anual de capacitação?</t>
  </si>
  <si>
    <r>
      <t>5.1, 5.2 e 5.3 = Informativas</t>
    </r>
    <r>
      <rPr>
        <sz val="11"/>
        <color theme="1"/>
        <rFont val="Calibri"/>
        <family val="2"/>
        <scheme val="minor"/>
      </rPr>
      <t/>
    </r>
  </si>
  <si>
    <r>
      <t>7.1 = Informativa</t>
    </r>
    <r>
      <rPr>
        <sz val="11"/>
        <color theme="1"/>
        <rFont val="Calibri"/>
        <family val="2"/>
        <scheme val="minor"/>
      </rPr>
      <t/>
    </r>
  </si>
  <si>
    <r>
      <t>8.1 = Informativa</t>
    </r>
    <r>
      <rPr>
        <sz val="11"/>
        <color theme="1"/>
        <rFont val="Calibri"/>
        <family val="2"/>
        <scheme val="minor"/>
      </rPr>
      <t/>
    </r>
  </si>
  <si>
    <r>
      <t xml:space="preserve">(10 e 10.1 = Sim) = peso </t>
    </r>
    <r>
      <rPr>
        <b/>
        <sz val="11"/>
        <color theme="1"/>
        <rFont val="Calibri"/>
        <family val="2"/>
      </rPr>
      <t>3</t>
    </r>
  </si>
  <si>
    <r>
      <t xml:space="preserve">(10 = Sim) = peso </t>
    </r>
    <r>
      <rPr>
        <b/>
        <sz val="11"/>
        <color theme="1"/>
        <rFont val="Calibri"/>
        <family val="2"/>
      </rPr>
      <t>2</t>
    </r>
  </si>
  <si>
    <t>10.2 e 10.3 = Informativas</t>
  </si>
  <si>
    <r>
      <t>12.1 e 12.2 = Informativas</t>
    </r>
    <r>
      <rPr>
        <sz val="11"/>
        <color theme="1"/>
        <rFont val="Calibri"/>
        <family val="2"/>
        <scheme val="minor"/>
      </rPr>
      <t/>
    </r>
  </si>
  <si>
    <r>
      <t>13.1 = Informativa</t>
    </r>
    <r>
      <rPr>
        <sz val="11"/>
        <color theme="1"/>
        <rFont val="Calibri"/>
        <family val="2"/>
        <scheme val="minor"/>
      </rPr>
      <t/>
    </r>
  </si>
  <si>
    <r>
      <t>14.1 = Informativa</t>
    </r>
    <r>
      <rPr>
        <sz val="11"/>
        <color theme="1"/>
        <rFont val="Calibri"/>
        <family val="2"/>
        <scheme val="minor"/>
      </rPr>
      <t/>
    </r>
  </si>
  <si>
    <r>
      <t xml:space="preserve">(15 e 15.1 = Sim) = peso </t>
    </r>
    <r>
      <rPr>
        <b/>
        <sz val="11"/>
        <color theme="1"/>
        <rFont val="Calibri"/>
        <family val="2"/>
      </rPr>
      <t>3</t>
    </r>
  </si>
  <si>
    <r>
      <t xml:space="preserve">(15 = Sim) = peso </t>
    </r>
    <r>
      <rPr>
        <b/>
        <sz val="11"/>
        <color theme="1"/>
        <rFont val="Calibri"/>
        <family val="2"/>
      </rPr>
      <t>2</t>
    </r>
  </si>
  <si>
    <t>15.2 e 15.3 = Informativas</t>
  </si>
  <si>
    <r>
      <t xml:space="preserve">(16 e 16.1 = Sim) = peso </t>
    </r>
    <r>
      <rPr>
        <b/>
        <sz val="11"/>
        <color theme="1"/>
        <rFont val="Calibri"/>
        <family val="2"/>
      </rPr>
      <t>3</t>
    </r>
  </si>
  <si>
    <r>
      <t xml:space="preserve">(16 = Sim) = peso </t>
    </r>
    <r>
      <rPr>
        <b/>
        <sz val="11"/>
        <color theme="1"/>
        <rFont val="Calibri"/>
        <family val="2"/>
      </rPr>
      <t>2</t>
    </r>
  </si>
  <si>
    <t>16.2 e 16.3 = Informativas</t>
  </si>
  <si>
    <r>
      <t xml:space="preserve">(17 e 17.1 = Sim) = peso </t>
    </r>
    <r>
      <rPr>
        <b/>
        <sz val="11"/>
        <color theme="1"/>
        <rFont val="Calibri"/>
        <family val="2"/>
      </rPr>
      <t>3</t>
    </r>
  </si>
  <si>
    <t>17.2 = Informativa</t>
  </si>
  <si>
    <r>
      <t>18.1 = Informativa</t>
    </r>
    <r>
      <rPr>
        <sz val="11"/>
        <color theme="1"/>
        <rFont val="Calibri"/>
        <family val="2"/>
        <scheme val="minor"/>
      </rPr>
      <t/>
    </r>
  </si>
  <si>
    <r>
      <t>24.1 e 24.2 = Informativas</t>
    </r>
    <r>
      <rPr>
        <sz val="11"/>
        <color theme="1"/>
        <rFont val="Calibri"/>
        <family val="2"/>
        <scheme val="minor"/>
      </rPr>
      <t/>
    </r>
  </si>
  <si>
    <r>
      <t xml:space="preserve">(25 e 25.1 = Sim) = peso </t>
    </r>
    <r>
      <rPr>
        <b/>
        <sz val="11"/>
        <color theme="1"/>
        <rFont val="Calibri"/>
        <family val="2"/>
      </rPr>
      <t>3</t>
    </r>
  </si>
  <si>
    <r>
      <t xml:space="preserve">(25 = Sim) = peso </t>
    </r>
    <r>
      <rPr>
        <b/>
        <sz val="11"/>
        <color theme="1"/>
        <rFont val="Calibri"/>
        <family val="2"/>
      </rPr>
      <t>2</t>
    </r>
  </si>
  <si>
    <t>25.2 e 25.3 = Informativas</t>
  </si>
  <si>
    <t>26.2 e 26.3 = Informativas</t>
  </si>
  <si>
    <t>29.2 = Informativa</t>
  </si>
  <si>
    <r>
      <t xml:space="preserve">(29. = Sim) e (29.1 &lt; 30%) = peso </t>
    </r>
    <r>
      <rPr>
        <b/>
        <sz val="11"/>
        <color theme="1"/>
        <rFont val="Calibri"/>
        <family val="2"/>
        <scheme val="minor"/>
      </rPr>
      <t>1</t>
    </r>
  </si>
  <si>
    <r>
      <t xml:space="preserve">(29. = Sim) e (29.1 ≥ 30%) = Peso </t>
    </r>
    <r>
      <rPr>
        <b/>
        <sz val="11"/>
        <color theme="1"/>
        <rFont val="Calibri"/>
        <family val="2"/>
        <scheme val="minor"/>
      </rPr>
      <t>3</t>
    </r>
  </si>
  <si>
    <r>
      <t xml:space="preserve">(30 e 30.1 = Sim) = peso </t>
    </r>
    <r>
      <rPr>
        <b/>
        <sz val="11"/>
        <color theme="1"/>
        <rFont val="Calibri"/>
        <family val="2"/>
      </rPr>
      <t>3</t>
    </r>
  </si>
  <si>
    <r>
      <t xml:space="preserve">(30 = Sim) = peso </t>
    </r>
    <r>
      <rPr>
        <b/>
        <sz val="11"/>
        <color theme="1"/>
        <rFont val="Calibri"/>
        <family val="2"/>
      </rPr>
      <t>2</t>
    </r>
  </si>
  <si>
    <t>30.2 e 30.3 = Informativas</t>
  </si>
  <si>
    <r>
      <t xml:space="preserve">(37 e 37.1 = Sim) = peso </t>
    </r>
    <r>
      <rPr>
        <b/>
        <sz val="11"/>
        <color theme="1"/>
        <rFont val="Calibri"/>
        <family val="2"/>
      </rPr>
      <t>3</t>
    </r>
  </si>
  <si>
    <r>
      <t xml:space="preserve">(37 = Sim) = peso </t>
    </r>
    <r>
      <rPr>
        <b/>
        <sz val="11"/>
        <color theme="1"/>
        <rFont val="Calibri"/>
        <family val="2"/>
      </rPr>
      <t>2</t>
    </r>
  </si>
  <si>
    <t>37.2 e 37.3 = Informativas</t>
  </si>
  <si>
    <r>
      <t xml:space="preserve">(39 e 39.1 = Sim) = peso </t>
    </r>
    <r>
      <rPr>
        <b/>
        <sz val="11"/>
        <color theme="1"/>
        <rFont val="Calibri"/>
        <family val="2"/>
      </rPr>
      <t>3</t>
    </r>
  </si>
  <si>
    <r>
      <t xml:space="preserve">(39 = Sim) = peso </t>
    </r>
    <r>
      <rPr>
        <b/>
        <sz val="11"/>
        <color theme="1"/>
        <rFont val="Calibri"/>
        <family val="2"/>
      </rPr>
      <t>2</t>
    </r>
  </si>
  <si>
    <t>39.2 e 39.3 = Informativas</t>
  </si>
  <si>
    <r>
      <t>41.1 = Informativa</t>
    </r>
    <r>
      <rPr>
        <sz val="11"/>
        <color theme="1"/>
        <rFont val="Calibri"/>
        <family val="2"/>
        <scheme val="minor"/>
      </rPr>
      <t/>
    </r>
  </si>
  <si>
    <r>
      <t>42.1 = Informativa</t>
    </r>
    <r>
      <rPr>
        <sz val="11"/>
        <color theme="1"/>
        <rFont val="Calibri"/>
        <family val="2"/>
        <scheme val="minor"/>
      </rPr>
      <t/>
    </r>
  </si>
  <si>
    <r>
      <t>44.1 = Informativa</t>
    </r>
    <r>
      <rPr>
        <sz val="11"/>
        <color theme="1"/>
        <rFont val="Calibri"/>
        <family val="2"/>
        <scheme val="minor"/>
      </rPr>
      <t/>
    </r>
  </si>
  <si>
    <r>
      <t xml:space="preserve">(46. = Sim) e (46.1 ≥ 40 horas) = Peso </t>
    </r>
    <r>
      <rPr>
        <b/>
        <sz val="11"/>
        <color theme="1"/>
        <rFont val="Calibri"/>
        <family val="2"/>
        <scheme val="minor"/>
      </rPr>
      <t>2</t>
    </r>
  </si>
  <si>
    <r>
      <t xml:space="preserve">(46. = Sim) e (46.1 &lt; 40 horas) = peso </t>
    </r>
    <r>
      <rPr>
        <b/>
        <sz val="11"/>
        <color theme="1"/>
        <rFont val="Calibri"/>
        <family val="2"/>
        <scheme val="minor"/>
      </rPr>
      <t>1</t>
    </r>
  </si>
  <si>
    <t>Pontuação Obtida:</t>
  </si>
  <si>
    <t>4. Informe a proporção de cobertura vacinal alcançada no ano avaliado, para adolescentes: [HPV (meninas: 9 a 14 anos):]</t>
  </si>
  <si>
    <t>4. Informe a proporção de cobertura vacinal alcançada no ano avaliado, para adolescentes: [HPV (meninos: 11 a 14 anos):]</t>
  </si>
  <si>
    <t>Dê um clique duplo nos comprovantes para visualizá-los:</t>
  </si>
  <si>
    <t>Dê um clique duplo para abrir o Manual do IEGE:</t>
  </si>
  <si>
    <t>Sim para um a três itens (exceto "Não possui registro") = Peso 1</t>
  </si>
  <si>
    <r>
      <t xml:space="preserve">Média de [a] na iniciativa privada e [b] nos órgãos públicos ≥ 30% = Peso </t>
    </r>
    <r>
      <rPr>
        <b/>
        <sz val="11"/>
        <color theme="1"/>
        <rFont val="Calibri"/>
        <family val="2"/>
      </rPr>
      <t>3</t>
    </r>
  </si>
  <si>
    <r>
      <t xml:space="preserve">Média de [a] na iniciativa privada e [b] nos órgãos públicos &lt; 30% e &gt; 0% = Peso </t>
    </r>
    <r>
      <rPr>
        <b/>
        <sz val="11"/>
        <color theme="1"/>
        <rFont val="Calibri"/>
        <family val="2"/>
        <scheme val="minor"/>
      </rPr>
      <t>2</t>
    </r>
  </si>
  <si>
    <r>
      <t xml:space="preserve">Média de [a] na iniciativa privada e [b] nos órgãos públicos = 0% = Peso </t>
    </r>
    <r>
      <rPr>
        <b/>
        <sz val="11"/>
        <color theme="1"/>
        <rFont val="Calibri"/>
        <family val="2"/>
        <scheme val="minor"/>
      </rPr>
      <t>0</t>
    </r>
  </si>
  <si>
    <r>
      <rPr>
        <b/>
        <sz val="11"/>
        <color theme="0"/>
        <rFont val="Calibri"/>
        <family val="2"/>
        <scheme val="minor"/>
      </rPr>
      <t>Regra [a) na iniciativa privada:]</t>
    </r>
    <r>
      <rPr>
        <b/>
        <sz val="11"/>
        <color rgb="FFFFFF00"/>
        <rFont val="Calibri"/>
        <family val="2"/>
        <scheme val="minor"/>
      </rPr>
      <t xml:space="preserve">  &gt; 100%  recebe 0, caso contrário, recebe o valor informado</t>
    </r>
  </si>
  <si>
    <r>
      <rPr>
        <b/>
        <sz val="11"/>
        <color theme="0"/>
        <rFont val="Calibri"/>
        <family val="2"/>
        <scheme val="minor"/>
      </rPr>
      <t>Regra [b) órgãos públicos:]</t>
    </r>
    <r>
      <rPr>
        <b/>
        <sz val="11"/>
        <color rgb="FFFFFF00"/>
        <rFont val="Calibri"/>
        <family val="2"/>
        <scheme val="minor"/>
      </rPr>
      <t xml:space="preserve">  &gt; 100%  recebe 0, caso contrário, recebe o valor informado</t>
    </r>
  </si>
  <si>
    <t>≥ 70% e &lt; 90% = Peso 2</t>
  </si>
  <si>
    <t>≥ 50% e &lt; 70% = Peso 1</t>
  </si>
  <si>
    <t>&lt; 50% = Peso 0</t>
  </si>
  <si>
    <r>
      <t xml:space="preserve">≥ 90% e </t>
    </r>
    <r>
      <rPr>
        <sz val="11"/>
        <color theme="1"/>
        <rFont val="Symbol"/>
        <family val="1"/>
        <charset val="2"/>
      </rPr>
      <t>£</t>
    </r>
    <r>
      <rPr>
        <sz val="11"/>
        <color theme="1"/>
        <rFont val="Calibri"/>
        <family val="2"/>
      </rPr>
      <t xml:space="preserve"> 100% = Peso 3</t>
    </r>
  </si>
  <si>
    <t>7. Informe o quantitativo, no Estado, de casos notificados, confirmados e de óbitos por dengue, bem como a proporção de redução ou evolução em relação ao exercício anterior ao ano avaliado: [casos prováveis:][Quantitativo:]</t>
  </si>
  <si>
    <t>7. Informe o quantitativo, no Estado, de casos notificados, confirmados e de óbitos por dengue, bem como a proporção de redução ou evolução em relação ao exercício anterior ao ano avaliado: [casos prováveis:][Redução (%):]</t>
  </si>
  <si>
    <t>7. Informe o quantitativo, no Estado, de casos notificados, confirmados e de óbitos por dengue, bem como a proporção de redução ou evolução em relação ao exercício anterior ao ano avaliado: [casos prováveis:][Evolução (%):]</t>
  </si>
  <si>
    <t>8. Informe o quantitativo, no Estado, de casos notificados, confirmados e de óbitos por chikungunya, bem como a proporção de redução ou evolução em relação ao exercício anterior ao ano avaliado: [casos prováveis:][Quantitativo:]</t>
  </si>
  <si>
    <t>8. Informe o quantitativo, no Estado, de casos notificados, confirmados e de óbitos por chikungunya, bem como a proporção de redução ou evolução em relação ao exercício anterior ao ano avaliado: [casos prováveis:][Redução (%):]</t>
  </si>
  <si>
    <t>8. Informe o quantitativo, no Estado, de casos notificados, confirmados e de óbitos por chikungunya, bem como a proporção de redução ou evolução em relação ao exercício anterior ao ano avaliado: [casos prováveis:][Evolução (%):]</t>
  </si>
  <si>
    <t>9. Informe o quantitativo, no Estado, de casos notificados, confirmados e de óbitos por zika, bem como a proporção de redução ou evolução em relação ao exercício anterior ao ano avaliado: [casos prováveis:][Quantitativo:]</t>
  </si>
  <si>
    <t>9. Informe o quantitativo, no Estado, de casos notificados, confirmados e de óbitos por zika, bem como a proporção de redução ou evolução em relação ao exercício anterior ao ano avaliado: [casos prováveis:][Redução (%):]</t>
  </si>
  <si>
    <t>9. Informe o quantitativo, no Estado, de casos notificados, confirmados e de óbitos por zika, bem como a proporção de redução ou evolução em relação ao exercício anterior ao ano avaliado: [casos prováveis:][Evolução (%):]</t>
  </si>
  <si>
    <r>
      <t>(</t>
    </r>
    <r>
      <rPr>
        <sz val="11"/>
        <color theme="8"/>
        <rFont val="Calibri"/>
        <family val="2"/>
        <scheme val="minor"/>
      </rPr>
      <t xml:space="preserve">Redução </t>
    </r>
    <r>
      <rPr>
        <sz val="11"/>
        <color theme="8"/>
        <rFont val="Calibri"/>
        <family val="2"/>
      </rPr>
      <t xml:space="preserve">≥ 5% nos casos  prováveis </t>
    </r>
    <r>
      <rPr>
        <sz val="11"/>
        <color theme="1"/>
        <rFont val="Calibri"/>
        <family val="2"/>
      </rPr>
      <t xml:space="preserve">ou </t>
    </r>
    <r>
      <rPr>
        <sz val="11"/>
        <color theme="8"/>
        <rFont val="Calibri"/>
        <family val="2"/>
      </rPr>
      <t>redução ≥ 2,5% nos óbitos confirmados</t>
    </r>
    <r>
      <rPr>
        <sz val="11"/>
        <color theme="1"/>
        <rFont val="Calibri"/>
        <family val="2"/>
      </rPr>
      <t xml:space="preserve">) = </t>
    </r>
    <r>
      <rPr>
        <b/>
        <sz val="11"/>
        <color theme="9"/>
        <rFont val="Calibri"/>
        <family val="2"/>
      </rPr>
      <t>peso 1</t>
    </r>
  </si>
  <si>
    <r>
      <t>(</t>
    </r>
    <r>
      <rPr>
        <sz val="11"/>
        <color theme="8"/>
        <rFont val="Calibri"/>
        <family val="2"/>
        <scheme val="minor"/>
      </rPr>
      <t xml:space="preserve">Redução </t>
    </r>
    <r>
      <rPr>
        <sz val="11"/>
        <color theme="8"/>
        <rFont val="Calibri"/>
        <family val="2"/>
      </rPr>
      <t xml:space="preserve">≥ 5% nos casos prováveis </t>
    </r>
    <r>
      <rPr>
        <sz val="11"/>
        <color theme="1"/>
        <rFont val="Calibri"/>
        <family val="2"/>
      </rPr>
      <t xml:space="preserve">e </t>
    </r>
    <r>
      <rPr>
        <sz val="11"/>
        <color theme="8"/>
        <rFont val="Calibri"/>
        <family val="2"/>
      </rPr>
      <t>redução ≥ 2,5% nos óbitos confirmados</t>
    </r>
    <r>
      <rPr>
        <sz val="11"/>
        <color theme="1"/>
        <rFont val="Calibri"/>
        <family val="2"/>
      </rPr>
      <t xml:space="preserve">) = </t>
    </r>
    <r>
      <rPr>
        <b/>
        <sz val="11"/>
        <color theme="9"/>
        <rFont val="Calibri"/>
        <family val="2"/>
      </rPr>
      <t>peso 3</t>
    </r>
  </si>
  <si>
    <t>&lt;-------Regra do 9999 (Redução (%) Casos Prováveis)</t>
  </si>
  <si>
    <t>&lt;-------Regra do 9999 (Redução (%) Óbitos confirmados)</t>
  </si>
  <si>
    <r>
      <rPr>
        <sz val="11"/>
        <color theme="0"/>
        <rFont val="Calibri"/>
        <family val="2"/>
      </rPr>
      <t>(</t>
    </r>
    <r>
      <rPr>
        <b/>
        <sz val="11"/>
        <color theme="0"/>
        <rFont val="Calibri"/>
        <family val="2"/>
      </rPr>
      <t>Resp. Questão 50. a), b) e c)</t>
    </r>
    <r>
      <rPr>
        <b/>
        <sz val="11"/>
        <color theme="1"/>
        <rFont val="Calibri"/>
        <family val="2"/>
      </rPr>
      <t xml:space="preserve"> </t>
    </r>
    <r>
      <rPr>
        <sz val="20"/>
        <color theme="8"/>
        <rFont val="Calibri"/>
        <family val="2"/>
      </rPr>
      <t>= IAP ≥ 80%</t>
    </r>
    <r>
      <rPr>
        <sz val="20"/>
        <color theme="1"/>
        <rFont val="Calibri"/>
        <family val="2"/>
      </rPr>
      <t xml:space="preserve">) = </t>
    </r>
    <r>
      <rPr>
        <b/>
        <sz val="20"/>
        <color theme="9"/>
        <rFont val="Calibri"/>
        <family val="2"/>
      </rPr>
      <t>Peso 5</t>
    </r>
  </si>
  <si>
    <r>
      <rPr>
        <sz val="11"/>
        <color theme="0"/>
        <rFont val="Calibri"/>
        <family val="2"/>
        <scheme val="minor"/>
      </rPr>
      <t>(</t>
    </r>
    <r>
      <rPr>
        <b/>
        <sz val="11"/>
        <color theme="0"/>
        <rFont val="Calibri"/>
        <family val="2"/>
        <scheme val="minor"/>
      </rPr>
      <t>Resp. Questão 50. a), b) e c)</t>
    </r>
    <r>
      <rPr>
        <sz val="11"/>
        <color theme="8"/>
        <rFont val="Calibri"/>
        <family val="2"/>
        <scheme val="minor"/>
      </rPr>
      <t xml:space="preserve"> </t>
    </r>
    <r>
      <rPr>
        <sz val="20"/>
        <color theme="8"/>
        <rFont val="Calibri"/>
        <family val="2"/>
        <scheme val="minor"/>
      </rPr>
      <t>= IAP ≥ 60%</t>
    </r>
    <r>
      <rPr>
        <sz val="20"/>
        <color theme="1"/>
        <rFont val="Calibri"/>
        <family val="2"/>
        <scheme val="minor"/>
      </rPr>
      <t xml:space="preserve">) = </t>
    </r>
    <r>
      <rPr>
        <b/>
        <sz val="20"/>
        <color theme="9"/>
        <rFont val="Calibri"/>
        <family val="2"/>
        <scheme val="minor"/>
      </rPr>
      <t>Peso 4</t>
    </r>
  </si>
  <si>
    <r>
      <rPr>
        <sz val="11"/>
        <color theme="0"/>
        <rFont val="Calibri"/>
        <family val="2"/>
        <scheme val="minor"/>
      </rPr>
      <t>(</t>
    </r>
    <r>
      <rPr>
        <b/>
        <sz val="11"/>
        <color theme="0"/>
        <rFont val="Calibri"/>
        <family val="2"/>
        <scheme val="minor"/>
      </rPr>
      <t>Resp. Questão 50. a), b) e c)</t>
    </r>
    <r>
      <rPr>
        <sz val="11"/>
        <color theme="0"/>
        <rFont val="Calibri"/>
        <family val="2"/>
        <scheme val="minor"/>
      </rPr>
      <t xml:space="preserve"> </t>
    </r>
    <r>
      <rPr>
        <sz val="20"/>
        <color theme="8"/>
        <rFont val="Calibri"/>
        <family val="2"/>
        <scheme val="minor"/>
      </rPr>
      <t>= IAP ≥ 40%</t>
    </r>
    <r>
      <rPr>
        <sz val="20"/>
        <color theme="1"/>
        <rFont val="Calibri"/>
        <family val="2"/>
        <scheme val="minor"/>
      </rPr>
      <t xml:space="preserve">) = </t>
    </r>
    <r>
      <rPr>
        <b/>
        <sz val="20"/>
        <color theme="9"/>
        <rFont val="Calibri"/>
        <family val="2"/>
        <scheme val="minor"/>
      </rPr>
      <t>Peso 3</t>
    </r>
  </si>
  <si>
    <r>
      <rPr>
        <sz val="11"/>
        <color theme="0"/>
        <rFont val="Calibri"/>
        <family val="2"/>
        <scheme val="minor"/>
      </rPr>
      <t>(</t>
    </r>
    <r>
      <rPr>
        <b/>
        <sz val="11"/>
        <color theme="0"/>
        <rFont val="Calibri"/>
        <family val="2"/>
        <scheme val="minor"/>
      </rPr>
      <t>Resp. Questão 50. a), b) e c)</t>
    </r>
    <r>
      <rPr>
        <sz val="11"/>
        <color theme="0"/>
        <rFont val="Calibri"/>
        <family val="2"/>
        <scheme val="minor"/>
      </rPr>
      <t xml:space="preserve"> </t>
    </r>
    <r>
      <rPr>
        <sz val="20"/>
        <color theme="8"/>
        <rFont val="Calibri"/>
        <family val="2"/>
        <scheme val="minor"/>
      </rPr>
      <t>= IAP ≥ 20%</t>
    </r>
    <r>
      <rPr>
        <sz val="20"/>
        <color theme="1"/>
        <rFont val="Calibri"/>
        <family val="2"/>
        <scheme val="minor"/>
      </rPr>
      <t xml:space="preserve">) = </t>
    </r>
    <r>
      <rPr>
        <b/>
        <sz val="20"/>
        <color theme="9"/>
        <rFont val="Calibri"/>
        <family val="2"/>
        <scheme val="minor"/>
      </rPr>
      <t>Peso 2</t>
    </r>
    <r>
      <rPr>
        <sz val="11"/>
        <color theme="1"/>
        <rFont val="Calibri"/>
        <family val="2"/>
        <scheme val="minor"/>
      </rPr>
      <t/>
    </r>
  </si>
  <si>
    <r>
      <rPr>
        <sz val="11"/>
        <color theme="0"/>
        <rFont val="Calibri"/>
        <family val="2"/>
        <scheme val="minor"/>
      </rPr>
      <t>(</t>
    </r>
    <r>
      <rPr>
        <b/>
        <sz val="11"/>
        <color theme="0"/>
        <rFont val="Calibri"/>
        <family val="2"/>
        <scheme val="minor"/>
      </rPr>
      <t>Resp. Questão 50. a), b) e c)</t>
    </r>
    <r>
      <rPr>
        <sz val="11"/>
        <color theme="8"/>
        <rFont val="Calibri"/>
        <family val="2"/>
        <scheme val="minor"/>
      </rPr>
      <t xml:space="preserve"> </t>
    </r>
    <r>
      <rPr>
        <sz val="20"/>
        <color theme="8"/>
        <rFont val="Calibri"/>
        <family val="2"/>
        <scheme val="minor"/>
      </rPr>
      <t>= IAP &lt; 20%</t>
    </r>
    <r>
      <rPr>
        <sz val="20"/>
        <color theme="1"/>
        <rFont val="Calibri"/>
        <family val="2"/>
        <scheme val="minor"/>
      </rPr>
      <t xml:space="preserve">) = </t>
    </r>
    <r>
      <rPr>
        <b/>
        <sz val="20"/>
        <color theme="9"/>
        <rFont val="Calibri"/>
        <family val="2"/>
        <scheme val="minor"/>
      </rPr>
      <t>Peso 1</t>
    </r>
  </si>
  <si>
    <r>
      <rPr>
        <sz val="11"/>
        <color rgb="FFFF0000"/>
        <rFont val="Calibri"/>
        <family val="2"/>
        <scheme val="minor"/>
      </rPr>
      <t>sem redução</t>
    </r>
    <r>
      <rPr>
        <sz val="11"/>
        <color theme="1"/>
        <rFont val="Calibri"/>
        <family val="2"/>
        <scheme val="minor"/>
      </rPr>
      <t xml:space="preserve"> =</t>
    </r>
    <r>
      <rPr>
        <b/>
        <sz val="11"/>
        <color theme="9"/>
        <rFont val="Calibri"/>
        <family val="2"/>
        <scheme val="minor"/>
      </rPr>
      <t xml:space="preserve"> peso 0              </t>
    </r>
    <r>
      <rPr>
        <sz val="11"/>
        <color rgb="FFFF0000"/>
        <rFont val="Calibri"/>
        <family val="2"/>
        <scheme val="minor"/>
      </rPr>
      <t>redução = 9999</t>
    </r>
    <r>
      <rPr>
        <b/>
        <sz val="11"/>
        <color theme="9"/>
        <rFont val="Calibri"/>
        <family val="2"/>
        <scheme val="minor"/>
      </rPr>
      <t xml:space="preserve"> = peso 0</t>
    </r>
  </si>
  <si>
    <t>IAP</t>
  </si>
  <si>
    <r>
      <t xml:space="preserve">(4.a = Sim) e (4.b = Sim) e (4.1 = Não) = peso </t>
    </r>
    <r>
      <rPr>
        <b/>
        <sz val="11"/>
        <color theme="1"/>
        <rFont val="Calibri"/>
        <family val="2"/>
      </rPr>
      <t>2</t>
    </r>
  </si>
  <si>
    <r>
      <t xml:space="preserve">(4.a = Sim) ou (4.b  = Sim) e (4.1 = Não) = peso </t>
    </r>
    <r>
      <rPr>
        <b/>
        <sz val="11"/>
        <color theme="1"/>
        <rFont val="Calibri"/>
        <family val="2"/>
      </rPr>
      <t>1</t>
    </r>
  </si>
  <si>
    <r>
      <t xml:space="preserve">Sim apenas para a 5 = peso </t>
    </r>
    <r>
      <rPr>
        <b/>
        <sz val="11"/>
        <color theme="1"/>
        <rFont val="Calibri"/>
        <family val="2"/>
      </rPr>
      <t>1</t>
    </r>
  </si>
  <si>
    <r>
      <t xml:space="preserve">(5 = sim, 5.1 = não e 5.2 = sim) = peso </t>
    </r>
    <r>
      <rPr>
        <b/>
        <sz val="11"/>
        <color theme="1"/>
        <rFont val="Calibri"/>
        <family val="2"/>
      </rPr>
      <t>0</t>
    </r>
  </si>
  <si>
    <t>(Sim para perguntas 19, 19.1) e (pelo menos 3 itens da pergunta 19.2) = Peso 3</t>
  </si>
  <si>
    <t>(Sim para perguntas 19 e 19.1) e (um a dois da pergunta 19.2) = peso 2</t>
  </si>
  <si>
    <t>(Sim apenas para a pergunta 19) e (não para o restante) = peso 1</t>
  </si>
  <si>
    <t>(Pergunta 19 = não) = Peso 0</t>
  </si>
  <si>
    <r>
      <t xml:space="preserve">(5 = Sim) e (5.1 ou 5.2 = Sim) = peso </t>
    </r>
    <r>
      <rPr>
        <b/>
        <sz val="11"/>
        <color theme="1"/>
        <rFont val="Calibri"/>
        <family val="2"/>
      </rPr>
      <t>2</t>
    </r>
  </si>
  <si>
    <r>
      <t>(Se</t>
    </r>
    <r>
      <rPr>
        <b/>
        <sz val="11"/>
        <color theme="1"/>
        <rFont val="Calibri"/>
        <family val="2"/>
        <scheme val="minor"/>
      </rPr>
      <t xml:space="preserve"> [c] Racismo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 não conta, </t>
    </r>
    <r>
      <rPr>
        <b/>
        <sz val="11"/>
        <color rgb="FFFFFF00"/>
        <rFont val="Calibri"/>
        <family val="2"/>
        <scheme val="minor"/>
      </rPr>
      <t>senão</t>
    </r>
    <r>
      <rPr>
        <b/>
        <sz val="11"/>
        <color theme="1"/>
        <rFont val="Calibri"/>
        <family val="2"/>
        <scheme val="minor"/>
      </rPr>
      <t>,</t>
    </r>
    <r>
      <rPr>
        <b/>
        <sz val="11"/>
        <color theme="0"/>
        <rFont val="Calibri"/>
        <family val="2"/>
        <scheme val="minor"/>
      </rPr>
      <t xml:space="preserve"> recebe o valor informado</t>
    </r>
    <r>
      <rPr>
        <b/>
        <sz val="11"/>
        <color theme="1"/>
        <rFont val="Calibri"/>
        <family val="2"/>
        <scheme val="minor"/>
      </rPr>
      <t xml:space="preserve"> e conta na pontuação</t>
    </r>
  </si>
  <si>
    <r>
      <rPr>
        <sz val="11"/>
        <color theme="1"/>
        <rFont val="Calibri"/>
        <family val="2"/>
        <scheme val="minor"/>
      </rPr>
      <t>(Se</t>
    </r>
    <r>
      <rPr>
        <b/>
        <sz val="11"/>
        <color theme="1"/>
        <rFont val="Calibri"/>
        <family val="2"/>
        <scheme val="minor"/>
      </rPr>
      <t xml:space="preserve"> [d] Intolerância religiosa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t>
    </r>
    <r>
      <rPr>
        <b/>
        <sz val="11"/>
        <color rgb="FFC00000"/>
        <rFont val="Calibri"/>
        <family val="2"/>
        <scheme val="minor"/>
      </rPr>
      <t xml:space="preserve"> não conta</t>
    </r>
    <r>
      <rPr>
        <b/>
        <sz val="11"/>
        <color theme="1"/>
        <rFont val="Calibri"/>
        <family val="2"/>
        <scheme val="minor"/>
      </rPr>
      <t xml:space="preserve">, </t>
    </r>
    <r>
      <rPr>
        <b/>
        <sz val="11"/>
        <color rgb="FFFFFF00"/>
        <rFont val="Calibri"/>
        <family val="2"/>
        <scheme val="minor"/>
      </rPr>
      <t>senão</t>
    </r>
    <r>
      <rPr>
        <b/>
        <sz val="11"/>
        <color theme="1"/>
        <rFont val="Calibri"/>
        <family val="2"/>
        <scheme val="minor"/>
      </rPr>
      <t xml:space="preserve">, </t>
    </r>
    <r>
      <rPr>
        <b/>
        <sz val="11"/>
        <color theme="0"/>
        <rFont val="Calibri"/>
        <family val="2"/>
        <scheme val="minor"/>
      </rPr>
      <t>recebe o valor informado</t>
    </r>
    <r>
      <rPr>
        <b/>
        <sz val="11"/>
        <color theme="1"/>
        <rFont val="Calibri"/>
        <family val="2"/>
        <scheme val="minor"/>
      </rPr>
      <t xml:space="preserve"> e conta na pontuação</t>
    </r>
  </si>
  <si>
    <r>
      <rPr>
        <sz val="11"/>
        <color theme="1"/>
        <rFont val="Calibri"/>
        <family val="2"/>
        <scheme val="minor"/>
      </rPr>
      <t>(Se</t>
    </r>
    <r>
      <rPr>
        <b/>
        <sz val="11"/>
        <color theme="1"/>
        <rFont val="Calibri"/>
        <family val="2"/>
        <scheme val="minor"/>
      </rPr>
      <t xml:space="preserve"> [e] Violência contra a população de rua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 </t>
    </r>
    <r>
      <rPr>
        <b/>
        <sz val="11"/>
        <color rgb="FFC00000"/>
        <rFont val="Calibri"/>
        <family val="2"/>
        <scheme val="minor"/>
      </rPr>
      <t>não conta</t>
    </r>
    <r>
      <rPr>
        <b/>
        <sz val="11"/>
        <color theme="1"/>
        <rFont val="Calibri"/>
        <family val="2"/>
        <scheme val="minor"/>
      </rPr>
      <t xml:space="preserve">, </t>
    </r>
    <r>
      <rPr>
        <b/>
        <sz val="11"/>
        <color rgb="FFFFFF00"/>
        <rFont val="Calibri"/>
        <family val="2"/>
        <scheme val="minor"/>
      </rPr>
      <t>senão</t>
    </r>
    <r>
      <rPr>
        <b/>
        <sz val="11"/>
        <color theme="1"/>
        <rFont val="Calibri"/>
        <family val="2"/>
        <scheme val="minor"/>
      </rPr>
      <t xml:space="preserve">, </t>
    </r>
    <r>
      <rPr>
        <b/>
        <sz val="11"/>
        <color theme="0"/>
        <rFont val="Calibri"/>
        <family val="2"/>
        <scheme val="minor"/>
      </rPr>
      <t>recebe o valor informado</t>
    </r>
    <r>
      <rPr>
        <b/>
        <sz val="11"/>
        <color theme="1"/>
        <rFont val="Calibri"/>
        <family val="2"/>
        <scheme val="minor"/>
      </rPr>
      <t xml:space="preserve"> e conta na pontuação</t>
    </r>
  </si>
  <si>
    <r>
      <rPr>
        <sz val="11"/>
        <color theme="1"/>
        <rFont val="Calibri"/>
        <family val="2"/>
        <scheme val="minor"/>
      </rPr>
      <t>(Se</t>
    </r>
    <r>
      <rPr>
        <b/>
        <sz val="11"/>
        <color theme="1"/>
        <rFont val="Calibri"/>
        <family val="2"/>
        <scheme val="minor"/>
      </rPr>
      <t xml:space="preserve"> [f] Violência Policial = </t>
    </r>
    <r>
      <rPr>
        <b/>
        <sz val="11"/>
        <color rgb="FFFFC000"/>
        <rFont val="Calibri"/>
        <family val="2"/>
        <scheme val="minor"/>
      </rPr>
      <t xml:space="preserve"> 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 </t>
    </r>
    <r>
      <rPr>
        <b/>
        <sz val="11"/>
        <color rgb="FFC00000"/>
        <rFont val="Calibri"/>
        <family val="2"/>
        <scheme val="minor"/>
      </rPr>
      <t>não conta</t>
    </r>
    <r>
      <rPr>
        <b/>
        <sz val="11"/>
        <color theme="1"/>
        <rFont val="Calibri"/>
        <family val="2"/>
        <scheme val="minor"/>
      </rPr>
      <t xml:space="preserve">, </t>
    </r>
    <r>
      <rPr>
        <b/>
        <sz val="11"/>
        <color rgb="FFFFFF00"/>
        <rFont val="Calibri"/>
        <family val="2"/>
        <scheme val="minor"/>
      </rPr>
      <t>senão</t>
    </r>
    <r>
      <rPr>
        <b/>
        <sz val="11"/>
        <color theme="1"/>
        <rFont val="Calibri"/>
        <family val="2"/>
        <scheme val="minor"/>
      </rPr>
      <t xml:space="preserve">, </t>
    </r>
    <r>
      <rPr>
        <b/>
        <sz val="11"/>
        <color theme="0"/>
        <rFont val="Calibri"/>
        <family val="2"/>
        <scheme val="minor"/>
      </rPr>
      <t>recebe o valor informado</t>
    </r>
    <r>
      <rPr>
        <b/>
        <sz val="11"/>
        <color theme="1"/>
        <rFont val="Calibri"/>
        <family val="2"/>
        <scheme val="minor"/>
      </rPr>
      <t xml:space="preserve"> e conta na pontuação</t>
    </r>
  </si>
  <si>
    <r>
      <rPr>
        <sz val="11"/>
        <color theme="1"/>
        <rFont val="Calibri"/>
        <family val="2"/>
        <scheme val="minor"/>
      </rPr>
      <t>(Se</t>
    </r>
    <r>
      <rPr>
        <b/>
        <sz val="11"/>
        <color theme="1"/>
        <rFont val="Calibri"/>
        <family val="2"/>
        <scheme val="minor"/>
      </rPr>
      <t xml:space="preserve"> [g] Violência Contra Crianças e Adolescentes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 </t>
    </r>
    <r>
      <rPr>
        <b/>
        <sz val="11"/>
        <color rgb="FFC00000"/>
        <rFont val="Calibri"/>
        <family val="2"/>
        <scheme val="minor"/>
      </rPr>
      <t>não conta</t>
    </r>
    <r>
      <rPr>
        <b/>
        <sz val="11"/>
        <color theme="1"/>
        <rFont val="Calibri"/>
        <family val="2"/>
        <scheme val="minor"/>
      </rPr>
      <t xml:space="preserve">, </t>
    </r>
    <r>
      <rPr>
        <b/>
        <sz val="11"/>
        <color rgb="FFFFFF00"/>
        <rFont val="Calibri"/>
        <family val="2"/>
        <scheme val="minor"/>
      </rPr>
      <t>senão</t>
    </r>
    <r>
      <rPr>
        <b/>
        <sz val="11"/>
        <color theme="1"/>
        <rFont val="Calibri"/>
        <family val="2"/>
        <scheme val="minor"/>
      </rPr>
      <t xml:space="preserve">, </t>
    </r>
    <r>
      <rPr>
        <b/>
        <sz val="11"/>
        <color theme="0"/>
        <rFont val="Calibri"/>
        <family val="2"/>
        <scheme val="minor"/>
      </rPr>
      <t>recebe o valor informado</t>
    </r>
    <r>
      <rPr>
        <b/>
        <sz val="11"/>
        <color theme="1"/>
        <rFont val="Calibri"/>
        <family val="2"/>
        <scheme val="minor"/>
      </rPr>
      <t xml:space="preserve"> e conta na pontuação</t>
    </r>
  </si>
  <si>
    <r>
      <rPr>
        <sz val="11"/>
        <color theme="1"/>
        <rFont val="Calibri"/>
        <family val="2"/>
        <scheme val="minor"/>
      </rPr>
      <t>(Se</t>
    </r>
    <r>
      <rPr>
        <b/>
        <sz val="11"/>
        <color theme="1"/>
        <rFont val="Calibri"/>
        <family val="2"/>
        <scheme val="minor"/>
      </rPr>
      <t xml:space="preserve"> [b] Homofobia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recebe 0</t>
    </r>
    <r>
      <rPr>
        <b/>
        <sz val="11"/>
        <color theme="1"/>
        <rFont val="Calibri"/>
        <family val="2"/>
        <scheme val="minor"/>
      </rPr>
      <t xml:space="preserve"> e </t>
    </r>
    <r>
      <rPr>
        <b/>
        <sz val="11"/>
        <color rgb="FFC00000"/>
        <rFont val="Calibri"/>
        <family val="2"/>
        <scheme val="minor"/>
      </rPr>
      <t>não conta</t>
    </r>
    <r>
      <rPr>
        <b/>
        <sz val="11"/>
        <color theme="1"/>
        <rFont val="Calibri"/>
        <family val="2"/>
        <scheme val="minor"/>
      </rPr>
      <t xml:space="preserve">, </t>
    </r>
    <r>
      <rPr>
        <b/>
        <sz val="11"/>
        <color rgb="FFFFFF00"/>
        <rFont val="Calibri"/>
        <family val="2"/>
        <scheme val="minor"/>
      </rPr>
      <t>senão</t>
    </r>
    <r>
      <rPr>
        <b/>
        <sz val="11"/>
        <color theme="1"/>
        <rFont val="Calibri"/>
        <family val="2"/>
        <scheme val="minor"/>
      </rPr>
      <t xml:space="preserve">, </t>
    </r>
    <r>
      <rPr>
        <b/>
        <sz val="11"/>
        <color theme="0"/>
        <rFont val="Calibri"/>
        <family val="2"/>
        <scheme val="minor"/>
      </rPr>
      <t>recebe o valor informado</t>
    </r>
    <r>
      <rPr>
        <b/>
        <sz val="11"/>
        <color theme="1"/>
        <rFont val="Calibri"/>
        <family val="2"/>
        <scheme val="minor"/>
      </rPr>
      <t xml:space="preserve"> e conta na pontuação</t>
    </r>
  </si>
  <si>
    <r>
      <rPr>
        <b/>
        <sz val="11"/>
        <color theme="1"/>
        <rFont val="Calibri"/>
        <family val="2"/>
        <scheme val="minor"/>
      </rPr>
      <t>(Se</t>
    </r>
    <r>
      <rPr>
        <b/>
        <sz val="11"/>
        <color theme="0"/>
        <rFont val="Calibri"/>
        <family val="2"/>
        <scheme val="minor"/>
      </rPr>
      <t xml:space="preserve"> </t>
    </r>
    <r>
      <rPr>
        <b/>
        <sz val="11"/>
        <color theme="1"/>
        <rFont val="Calibri"/>
        <family val="2"/>
        <scheme val="minor"/>
      </rPr>
      <t xml:space="preserve">[a] Violência Doméstica = </t>
    </r>
    <r>
      <rPr>
        <b/>
        <sz val="11"/>
        <color rgb="FFFFC000"/>
        <rFont val="Calibri"/>
        <family val="2"/>
        <scheme val="minor"/>
      </rPr>
      <t>9999</t>
    </r>
    <r>
      <rPr>
        <b/>
        <sz val="11"/>
        <color theme="1"/>
        <rFont val="Calibri"/>
        <family val="2"/>
        <scheme val="minor"/>
      </rPr>
      <t xml:space="preserve">), </t>
    </r>
    <r>
      <rPr>
        <b/>
        <sz val="11"/>
        <color theme="0"/>
        <rFont val="Calibri"/>
        <family val="2"/>
        <scheme val="minor"/>
      </rPr>
      <t xml:space="preserve">recebe 0 </t>
    </r>
    <r>
      <rPr>
        <b/>
        <sz val="11"/>
        <color theme="1"/>
        <rFont val="Calibri"/>
        <family val="2"/>
        <scheme val="minor"/>
      </rPr>
      <t>e</t>
    </r>
    <r>
      <rPr>
        <b/>
        <sz val="11"/>
        <color theme="0"/>
        <rFont val="Calibri"/>
        <family val="2"/>
        <scheme val="minor"/>
      </rPr>
      <t xml:space="preserve"> </t>
    </r>
    <r>
      <rPr>
        <b/>
        <sz val="11"/>
        <color rgb="FFC00000"/>
        <rFont val="Calibri"/>
        <family val="2"/>
        <scheme val="minor"/>
      </rPr>
      <t>não conta</t>
    </r>
    <r>
      <rPr>
        <b/>
        <sz val="11"/>
        <color rgb="FFFFFF00"/>
        <rFont val="Calibri"/>
        <family val="2"/>
        <scheme val="minor"/>
      </rPr>
      <t xml:space="preserve">, senão, </t>
    </r>
    <r>
      <rPr>
        <b/>
        <sz val="11"/>
        <color theme="0"/>
        <rFont val="Calibri"/>
        <family val="2"/>
        <scheme val="minor"/>
      </rPr>
      <t>recebe o valor informado</t>
    </r>
    <r>
      <rPr>
        <b/>
        <sz val="11"/>
        <color theme="1"/>
        <rFont val="Calibri"/>
        <family val="2"/>
        <scheme val="minor"/>
      </rPr>
      <t xml:space="preserve"> e conta na pontuação</t>
    </r>
  </si>
  <si>
    <t>Teste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</si>
</sst>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font>
    <font>
      <b/>
      <sz val="11"/>
      <color theme="1"/>
      <name val="Calibri"/>
      <family val="2"/>
    </font>
    <font>
      <sz val="11"/>
      <color theme="1"/>
      <name val="Symbol"/>
      <family val="1"/>
      <charset val="2"/>
    </font>
    <font>
      <b/>
      <sz val="20"/>
      <color theme="0"/>
      <name val="Calibri"/>
      <family val="2"/>
      <scheme val="minor"/>
    </font>
    <font>
      <sz val="20"/>
      <color theme="1"/>
      <name val="Calibri"/>
      <family val="2"/>
      <scheme val="minor"/>
    </font>
    <font>
      <sz val="11"/>
      <name val="Calibri"/>
      <family val="2"/>
      <scheme val="minor"/>
    </font>
    <font>
      <sz val="11"/>
      <color theme="8"/>
      <name val="Calibri"/>
      <family val="2"/>
      <scheme val="minor"/>
    </font>
    <font>
      <b/>
      <sz val="11"/>
      <color theme="9"/>
      <name val="Calibri"/>
      <family val="2"/>
      <scheme val="minor"/>
    </font>
    <font>
      <sz val="11"/>
      <color theme="8"/>
      <name val="Calibri"/>
      <family val="2"/>
    </font>
    <font>
      <b/>
      <sz val="11"/>
      <color theme="9"/>
      <name val="Calibri"/>
      <family val="2"/>
    </font>
    <font>
      <sz val="11"/>
      <color rgb="FFFF0000"/>
      <name val="Calibri"/>
      <family val="2"/>
      <scheme val="minor"/>
    </font>
    <font>
      <sz val="11"/>
      <color theme="9"/>
      <name val="Calibri"/>
      <family val="2"/>
      <scheme val="minor"/>
    </font>
    <font>
      <sz val="11"/>
      <color rgb="FFFF0000"/>
      <name val="Calibri"/>
      <family val="2"/>
    </font>
    <font>
      <sz val="11"/>
      <color theme="8"/>
      <name val="Symbol"/>
      <family val="1"/>
      <charset val="2"/>
    </font>
    <font>
      <u/>
      <sz val="11"/>
      <color theme="9"/>
      <name val="Calibri"/>
      <family val="2"/>
      <scheme val="minor"/>
    </font>
    <font>
      <b/>
      <u/>
      <sz val="11"/>
      <color theme="9"/>
      <name val="Calibri"/>
      <family val="2"/>
      <scheme val="minor"/>
    </font>
    <font>
      <b/>
      <u/>
      <sz val="20"/>
      <color theme="9"/>
      <name val="Calibri"/>
      <family val="2"/>
      <scheme val="minor"/>
    </font>
    <font>
      <u/>
      <sz val="20"/>
      <color theme="9"/>
      <name val="Calibri"/>
      <family val="2"/>
      <scheme val="minor"/>
    </font>
    <font>
      <sz val="11"/>
      <color rgb="FFFF0000"/>
      <name val="Symbol"/>
      <family val="1"/>
      <charset val="2"/>
    </font>
    <font>
      <b/>
      <sz val="11"/>
      <color theme="8"/>
      <name val="Calibri"/>
      <family val="2"/>
      <scheme val="minor"/>
    </font>
    <font>
      <b/>
      <sz val="11"/>
      <color rgb="FFFF0000"/>
      <name val="Calibri"/>
      <family val="2"/>
      <scheme val="minor"/>
    </font>
    <font>
      <sz val="11"/>
      <color theme="4"/>
      <name val="Calibri"/>
      <family val="2"/>
      <scheme val="minor"/>
    </font>
    <font>
      <b/>
      <i/>
      <sz val="18"/>
      <color theme="4"/>
      <name val="Calibri"/>
      <family val="2"/>
      <scheme val="minor"/>
    </font>
    <font>
      <sz val="11"/>
      <color theme="0"/>
      <name val="Calibri"/>
      <family val="2"/>
      <scheme val="minor"/>
    </font>
    <font>
      <b/>
      <sz val="11"/>
      <color theme="9" tint="-0.249977111117893"/>
      <name val="Calibri"/>
      <family val="2"/>
    </font>
    <font>
      <b/>
      <sz val="11"/>
      <color theme="9" tint="-0.249977111117893"/>
      <name val="Symbol"/>
      <family val="1"/>
      <charset val="2"/>
    </font>
    <font>
      <b/>
      <sz val="14"/>
      <color theme="9"/>
      <name val="Calibri"/>
      <family val="2"/>
    </font>
    <font>
      <b/>
      <sz val="11"/>
      <color theme="5"/>
      <name val="Calibri"/>
      <family val="2"/>
      <scheme val="minor"/>
    </font>
    <font>
      <b/>
      <sz val="14"/>
      <color rgb="FF993366"/>
      <name val="Calibri"/>
      <family val="2"/>
      <scheme val="minor"/>
    </font>
    <font>
      <sz val="11"/>
      <color theme="0"/>
      <name val="Calibri"/>
      <family val="2"/>
    </font>
    <font>
      <b/>
      <sz val="11"/>
      <color theme="0"/>
      <name val="Calibri"/>
      <family val="2"/>
    </font>
    <font>
      <sz val="20"/>
      <color theme="0"/>
      <name val="Calibri"/>
      <family val="2"/>
      <scheme val="minor"/>
    </font>
    <font>
      <b/>
      <u/>
      <sz val="20"/>
      <color theme="0"/>
      <name val="Calibri"/>
      <family val="2"/>
      <scheme val="minor"/>
    </font>
    <font>
      <b/>
      <sz val="14"/>
      <color theme="0"/>
      <name val="Calibri"/>
      <family val="2"/>
    </font>
    <font>
      <b/>
      <u/>
      <sz val="11"/>
      <color rgb="FF002060"/>
      <name val="Calibri"/>
      <family val="2"/>
      <scheme val="minor"/>
    </font>
    <font>
      <sz val="11"/>
      <color rgb="FFFFFF00"/>
      <name val="Calibri"/>
      <family val="2"/>
    </font>
    <font>
      <sz val="11"/>
      <color rgb="FFFFFF00"/>
      <name val="Calibri"/>
      <family val="2"/>
      <scheme val="minor"/>
    </font>
    <font>
      <b/>
      <sz val="24"/>
      <color theme="0"/>
      <name val="Calibri"/>
      <family val="2"/>
      <scheme val="minor"/>
    </font>
    <font>
      <b/>
      <sz val="36"/>
      <color theme="1"/>
      <name val="Calibri"/>
      <family val="2"/>
      <scheme val="minor"/>
    </font>
    <font>
      <sz val="36"/>
      <color theme="1"/>
      <name val="Calibri"/>
      <family val="2"/>
      <scheme val="minor"/>
    </font>
    <font>
      <b/>
      <u/>
      <sz val="20"/>
      <color theme="1"/>
      <name val="Georgia"/>
      <family val="1"/>
    </font>
    <font>
      <b/>
      <sz val="36"/>
      <color theme="0"/>
      <name val="Calibri"/>
      <family val="2"/>
      <scheme val="minor"/>
    </font>
    <font>
      <sz val="36"/>
      <color theme="0"/>
      <name val="Calibri"/>
      <family val="2"/>
      <scheme val="minor"/>
    </font>
    <font>
      <b/>
      <sz val="14"/>
      <color theme="1"/>
      <name val="Calibri"/>
      <family val="2"/>
      <scheme val="minor"/>
    </font>
    <font>
      <b/>
      <sz val="18"/>
      <color theme="0"/>
      <name val="Calibri"/>
      <family val="2"/>
      <scheme val="minor"/>
    </font>
    <font>
      <b/>
      <sz val="18"/>
      <color theme="1"/>
      <name val="Calibri"/>
      <family val="2"/>
      <scheme val="minor"/>
    </font>
    <font>
      <b/>
      <sz val="11"/>
      <color rgb="FFFFFF00"/>
      <name val="Calibri"/>
      <family val="2"/>
      <scheme val="minor"/>
    </font>
    <font>
      <b/>
      <sz val="26"/>
      <color theme="0"/>
      <name val="Georgia"/>
      <family val="1"/>
    </font>
    <font>
      <b/>
      <sz val="22"/>
      <color theme="0"/>
      <name val="Calibri"/>
      <family val="2"/>
      <scheme val="minor"/>
    </font>
    <font>
      <sz val="20"/>
      <color theme="8"/>
      <name val="Calibri"/>
      <family val="2"/>
    </font>
    <font>
      <sz val="20"/>
      <color theme="1"/>
      <name val="Calibri"/>
      <family val="2"/>
    </font>
    <font>
      <b/>
      <sz val="20"/>
      <color theme="9"/>
      <name val="Calibri"/>
      <family val="2"/>
    </font>
    <font>
      <sz val="20"/>
      <color theme="8"/>
      <name val="Calibri"/>
      <family val="2"/>
      <scheme val="minor"/>
    </font>
    <font>
      <b/>
      <sz val="20"/>
      <color theme="9"/>
      <name val="Calibri"/>
      <family val="2"/>
      <scheme val="minor"/>
    </font>
    <font>
      <b/>
      <sz val="11"/>
      <color rgb="FFFFC000"/>
      <name val="Calibri"/>
      <family val="2"/>
      <scheme val="minor"/>
    </font>
    <font>
      <b/>
      <sz val="11"/>
      <color rgb="FFC0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5"/>
        <bgColor indexed="64"/>
      </patternFill>
    </fill>
    <fill>
      <patternFill patternType="solid">
        <fgColor rgb="FFFF00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93366"/>
        <bgColor indexed="64"/>
      </patternFill>
    </fill>
    <fill>
      <patternFill patternType="solid">
        <fgColor theme="5" tint="-0.499984740745262"/>
        <bgColor indexed="64"/>
      </patternFill>
    </fill>
    <fill>
      <patternFill patternType="solid">
        <fgColor theme="4" tint="0.59996337778862885"/>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64">
    <xf numFmtId="0" fontId="0" fillId="0" borderId="0" xfId="0"/>
    <xf numFmtId="0" fontId="0" fillId="0" borderId="0" xfId="0" applyAlignment="1">
      <alignment vertical="center"/>
    </xf>
    <xf numFmtId="0" fontId="0" fillId="0" borderId="1" xfId="0" applyFont="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3" borderId="1" xfId="0" applyFont="1" applyFill="1" applyBorder="1" applyAlignment="1">
      <alignment vertical="center"/>
    </xf>
    <xf numFmtId="0" fontId="2" fillId="9" borderId="1" xfId="0" applyFont="1" applyFill="1" applyBorder="1" applyAlignment="1">
      <alignment vertical="center"/>
    </xf>
    <xf numFmtId="0" fontId="2" fillId="6" borderId="1" xfId="0" applyFont="1" applyFill="1" applyBorder="1" applyAlignment="1">
      <alignment vertical="center"/>
    </xf>
    <xf numFmtId="0" fontId="1" fillId="10" borderId="1" xfId="0" applyFont="1" applyFill="1" applyBorder="1" applyAlignment="1">
      <alignment horizontal="center" vertical="center" wrapText="1"/>
    </xf>
    <xf numFmtId="0" fontId="0" fillId="4" borderId="0" xfId="0" applyFill="1"/>
    <xf numFmtId="0" fontId="0" fillId="2" borderId="0" xfId="0" applyFill="1"/>
    <xf numFmtId="0" fontId="0" fillId="2" borderId="0" xfId="0" applyFont="1" applyFill="1"/>
    <xf numFmtId="0" fontId="1" fillId="2" borderId="0" xfId="0" applyFont="1" applyFill="1" applyBorder="1" applyAlignment="1">
      <alignment vertical="center"/>
    </xf>
    <xf numFmtId="0" fontId="1" fillId="2" borderId="0" xfId="0" applyFont="1" applyFill="1"/>
    <xf numFmtId="0" fontId="3" fillId="2" borderId="0" xfId="0" applyFont="1" applyFill="1"/>
    <xf numFmtId="0" fontId="6" fillId="4" borderId="0" xfId="0" applyFont="1" applyFill="1"/>
    <xf numFmtId="0" fontId="6" fillId="7" borderId="0" xfId="0" applyFont="1" applyFill="1"/>
    <xf numFmtId="0" fontId="0" fillId="7" borderId="0" xfId="0" applyFill="1"/>
    <xf numFmtId="0" fontId="0" fillId="5" borderId="0" xfId="0" applyFill="1"/>
    <xf numFmtId="0" fontId="6" fillId="5" borderId="0" xfId="0" applyFont="1" applyFill="1" applyBorder="1" applyAlignment="1">
      <alignment vertical="center"/>
    </xf>
    <xf numFmtId="0" fontId="3" fillId="7" borderId="0" xfId="0" applyFont="1" applyFill="1"/>
    <xf numFmtId="0" fontId="7" fillId="7" borderId="0" xfId="0" applyFont="1" applyFill="1" applyAlignment="1">
      <alignment horizontal="right"/>
    </xf>
    <xf numFmtId="0" fontId="8" fillId="7" borderId="0" xfId="0" applyFont="1" applyFill="1"/>
    <xf numFmtId="0" fontId="0" fillId="5" borderId="0" xfId="0" applyFill="1" applyAlignment="1">
      <alignment horizontal="right"/>
    </xf>
    <xf numFmtId="2" fontId="0" fillId="7" borderId="0" xfId="0" applyNumberFormat="1" applyFill="1" applyAlignment="1">
      <alignment horizontal="left"/>
    </xf>
    <xf numFmtId="49" fontId="0" fillId="2" borderId="0" xfId="0" applyNumberFormat="1" applyFill="1"/>
    <xf numFmtId="0" fontId="17" fillId="7" borderId="0" xfId="0" applyFont="1" applyFill="1"/>
    <xf numFmtId="0" fontId="18" fillId="2" borderId="0" xfId="0" applyFont="1" applyFill="1" applyBorder="1" applyAlignment="1">
      <alignment vertical="center"/>
    </xf>
    <xf numFmtId="0" fontId="18" fillId="2" borderId="0" xfId="0" applyFont="1" applyFill="1"/>
    <xf numFmtId="0" fontId="18" fillId="7" borderId="0" xfId="0" applyFont="1" applyFill="1"/>
    <xf numFmtId="0" fontId="20" fillId="7" borderId="0" xfId="0" applyFont="1" applyFill="1"/>
    <xf numFmtId="0" fontId="20" fillId="2" borderId="0" xfId="0" applyFont="1" applyFill="1"/>
    <xf numFmtId="0" fontId="17" fillId="2" borderId="0" xfId="0" applyFont="1" applyFill="1"/>
    <xf numFmtId="0" fontId="7" fillId="2" borderId="0" xfId="0" applyFont="1" applyFill="1"/>
    <xf numFmtId="0" fontId="0" fillId="0" borderId="0" xfId="0" applyAlignment="1">
      <alignment horizontal="center" vertical="center"/>
    </xf>
    <xf numFmtId="0" fontId="0" fillId="0" borderId="1" xfId="0" applyFon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7" fillId="5" borderId="0" xfId="0" applyFont="1" applyFill="1"/>
    <xf numFmtId="0" fontId="17" fillId="4" borderId="0" xfId="0" applyFont="1" applyFill="1"/>
    <xf numFmtId="1" fontId="0" fillId="4" borderId="0" xfId="0" applyNumberFormat="1" applyFill="1"/>
    <xf numFmtId="0" fontId="13" fillId="4" borderId="0" xfId="0" applyFont="1" applyFill="1"/>
    <xf numFmtId="0" fontId="0" fillId="3" borderId="0" xfId="0" applyFill="1"/>
    <xf numFmtId="0" fontId="6" fillId="3" borderId="0" xfId="0" applyFont="1" applyFill="1"/>
    <xf numFmtId="0" fontId="17" fillId="3" borderId="0" xfId="0" applyFont="1" applyFill="1"/>
    <xf numFmtId="0" fontId="26" fillId="3" borderId="0" xfId="0" applyFont="1" applyFill="1"/>
    <xf numFmtId="0" fontId="7" fillId="3" borderId="0" xfId="0" applyFont="1" applyFill="1" applyAlignment="1">
      <alignment horizontal="right"/>
    </xf>
    <xf numFmtId="2" fontId="0" fillId="3" borderId="0" xfId="0" applyNumberFormat="1" applyFill="1" applyAlignment="1">
      <alignment horizontal="left"/>
    </xf>
    <xf numFmtId="0" fontId="0" fillId="2" borderId="0" xfId="0" applyFill="1" applyAlignment="1">
      <alignment horizontal="right"/>
    </xf>
    <xf numFmtId="0" fontId="19" fillId="3" borderId="0" xfId="0" applyFont="1" applyFill="1" applyAlignment="1">
      <alignment horizontal="right"/>
    </xf>
    <xf numFmtId="0" fontId="29" fillId="3" borderId="0" xfId="0" applyFont="1" applyFill="1" applyAlignment="1">
      <alignment horizontal="left"/>
    </xf>
    <xf numFmtId="0" fontId="19" fillId="3" borderId="0" xfId="0" applyFont="1" applyFill="1" applyAlignment="1">
      <alignment horizontal="left"/>
    </xf>
    <xf numFmtId="0" fontId="4" fillId="11" borderId="0" xfId="0" applyFont="1" applyFill="1"/>
    <xf numFmtId="2" fontId="30" fillId="11" borderId="0" xfId="0" applyNumberFormat="1" applyFont="1" applyFill="1" applyAlignment="1">
      <alignment horizontal="left"/>
    </xf>
    <xf numFmtId="0" fontId="3" fillId="11" borderId="0" xfId="0" applyFont="1" applyFill="1"/>
    <xf numFmtId="0" fontId="19" fillId="12" borderId="0" xfId="0" applyFont="1" applyFill="1" applyAlignment="1">
      <alignment horizontal="right"/>
    </xf>
    <xf numFmtId="0" fontId="19" fillId="12" borderId="0" xfId="0" applyFont="1" applyFill="1"/>
    <xf numFmtId="0" fontId="7" fillId="12" borderId="0" xfId="0" applyFont="1" applyFill="1" applyAlignment="1">
      <alignment horizontal="right"/>
    </xf>
    <xf numFmtId="0" fontId="29" fillId="12" borderId="0" xfId="0" applyFont="1" applyFill="1" applyAlignment="1">
      <alignment horizontal="left"/>
    </xf>
    <xf numFmtId="0" fontId="18" fillId="12" borderId="0" xfId="0" applyFont="1" applyFill="1"/>
    <xf numFmtId="0" fontId="3" fillId="12" borderId="0" xfId="0" applyFont="1" applyFill="1"/>
    <xf numFmtId="0" fontId="0" fillId="12" borderId="0" xfId="0" applyFill="1"/>
    <xf numFmtId="0" fontId="0" fillId="8" borderId="0" xfId="0" applyFill="1"/>
    <xf numFmtId="0" fontId="6" fillId="8" borderId="0" xfId="0" applyFont="1" applyFill="1"/>
    <xf numFmtId="0" fontId="17" fillId="8" borderId="0" xfId="0" applyFont="1" applyFill="1"/>
    <xf numFmtId="0" fontId="26" fillId="8" borderId="0" xfId="0" applyFont="1" applyFill="1"/>
    <xf numFmtId="0" fontId="31" fillId="2" borderId="0" xfId="0" applyFont="1" applyFill="1"/>
    <xf numFmtId="0" fontId="34" fillId="8" borderId="0" xfId="0" applyFont="1" applyFill="1" applyAlignment="1">
      <alignment horizontal="left"/>
    </xf>
    <xf numFmtId="0" fontId="7" fillId="8" borderId="0" xfId="0" applyFont="1" applyFill="1" applyAlignment="1">
      <alignment horizontal="right"/>
    </xf>
    <xf numFmtId="0" fontId="7" fillId="5" borderId="0" xfId="0" applyFont="1" applyFill="1" applyAlignment="1">
      <alignment horizontal="right"/>
    </xf>
    <xf numFmtId="0" fontId="13" fillId="8" borderId="0" xfId="0" applyFont="1" applyFill="1"/>
    <xf numFmtId="0" fontId="19" fillId="5" borderId="0" xfId="0" applyFont="1" applyFill="1"/>
    <xf numFmtId="2" fontId="0" fillId="8" borderId="0" xfId="0" applyNumberFormat="1" applyFill="1" applyAlignment="1">
      <alignment horizontal="left"/>
    </xf>
    <xf numFmtId="0" fontId="3" fillId="5" borderId="0" xfId="0" applyFont="1" applyFill="1"/>
    <xf numFmtId="0" fontId="35" fillId="5" borderId="0" xfId="0" applyFont="1" applyFill="1" applyAlignment="1">
      <alignment horizontal="right"/>
    </xf>
    <xf numFmtId="0" fontId="36" fillId="5" borderId="0" xfId="0" applyFont="1" applyFill="1" applyAlignment="1">
      <alignment horizontal="left"/>
    </xf>
    <xf numFmtId="0" fontId="37" fillId="5" borderId="0" xfId="0" applyFont="1" applyFill="1"/>
    <xf numFmtId="0" fontId="6" fillId="9" borderId="0" xfId="0" applyFont="1" applyFill="1"/>
    <xf numFmtId="0" fontId="0" fillId="9" borderId="0" xfId="0" applyFill="1"/>
    <xf numFmtId="0" fontId="17" fillId="9" borderId="0" xfId="0" applyFont="1" applyFill="1"/>
    <xf numFmtId="0" fontId="7" fillId="9" borderId="0" xfId="0" applyFont="1" applyFill="1" applyAlignment="1">
      <alignment horizontal="right"/>
    </xf>
    <xf numFmtId="2" fontId="0" fillId="9" borderId="0" xfId="0" applyNumberFormat="1" applyFill="1" applyAlignment="1">
      <alignment horizontal="left"/>
    </xf>
    <xf numFmtId="0" fontId="19" fillId="13" borderId="0" xfId="0" applyFont="1" applyFill="1"/>
    <xf numFmtId="0" fontId="37" fillId="13" borderId="0" xfId="0" applyFont="1" applyFill="1"/>
    <xf numFmtId="0" fontId="36" fillId="13" borderId="0" xfId="0" applyFont="1" applyFill="1" applyAlignment="1">
      <alignment horizontal="left"/>
    </xf>
    <xf numFmtId="0" fontId="3" fillId="13" borderId="0" xfId="0" applyFont="1" applyFill="1"/>
    <xf numFmtId="0" fontId="0" fillId="13" borderId="0" xfId="0" applyFill="1"/>
    <xf numFmtId="0" fontId="35" fillId="13" borderId="0" xfId="0" applyFont="1" applyFill="1" applyAlignment="1">
      <alignment horizontal="right"/>
    </xf>
    <xf numFmtId="0" fontId="7" fillId="13" borderId="0" xfId="0" applyFont="1" applyFill="1" applyAlignment="1">
      <alignment horizontal="right"/>
    </xf>
    <xf numFmtId="0" fontId="0" fillId="6" borderId="0" xfId="0" applyFill="1"/>
    <xf numFmtId="0" fontId="17" fillId="6" borderId="0" xfId="0" applyFont="1" applyFill="1"/>
    <xf numFmtId="0" fontId="1" fillId="6" borderId="0" xfId="0" applyFont="1" applyFill="1" applyBorder="1" applyAlignment="1">
      <alignment vertical="center"/>
    </xf>
    <xf numFmtId="0" fontId="0" fillId="14" borderId="0" xfId="0" applyFill="1"/>
    <xf numFmtId="0" fontId="43" fillId="7" borderId="0" xfId="0" applyFont="1" applyFill="1"/>
    <xf numFmtId="0" fontId="43" fillId="5" borderId="0" xfId="0" applyFont="1" applyFill="1"/>
    <xf numFmtId="0" fontId="43" fillId="4" borderId="0" xfId="0" applyFont="1" applyFill="1"/>
    <xf numFmtId="0" fontId="43" fillId="3" borderId="0" xfId="0" applyFont="1" applyFill="1"/>
    <xf numFmtId="0" fontId="43" fillId="8" borderId="0" xfId="0" applyFont="1" applyFill="1"/>
    <xf numFmtId="0" fontId="43" fillId="9" borderId="0" xfId="0" applyFont="1" applyFill="1"/>
    <xf numFmtId="0" fontId="43" fillId="6" borderId="0" xfId="0" applyFont="1" applyFill="1"/>
    <xf numFmtId="0" fontId="44" fillId="7" borderId="0" xfId="0" applyFont="1" applyFill="1" applyAlignment="1">
      <alignment vertical="center"/>
    </xf>
    <xf numFmtId="0" fontId="44" fillId="5" borderId="0" xfId="0" applyFont="1" applyFill="1" applyAlignment="1">
      <alignment vertical="center"/>
    </xf>
    <xf numFmtId="0" fontId="44" fillId="4" borderId="0" xfId="0" applyFont="1" applyFill="1" applyAlignment="1">
      <alignment vertical="center"/>
    </xf>
    <xf numFmtId="0" fontId="44" fillId="8" borderId="0" xfId="0" applyFont="1" applyFill="1" applyAlignment="1">
      <alignment vertical="center"/>
    </xf>
    <xf numFmtId="0" fontId="44" fillId="9" borderId="0" xfId="0" applyFont="1" applyFill="1" applyAlignment="1">
      <alignment vertical="center"/>
    </xf>
    <xf numFmtId="0" fontId="44" fillId="6" borderId="0" xfId="0" applyFont="1" applyFill="1" applyAlignment="1">
      <alignment vertical="center"/>
    </xf>
    <xf numFmtId="0" fontId="42" fillId="7" borderId="0" xfId="0" applyFont="1" applyFill="1" applyAlignment="1">
      <alignment vertical="center"/>
    </xf>
    <xf numFmtId="0" fontId="44" fillId="7" borderId="0" xfId="0" applyFont="1" applyFill="1" applyBorder="1" applyAlignment="1">
      <alignment vertical="center"/>
    </xf>
    <xf numFmtId="0" fontId="42" fillId="7" borderId="0" xfId="0" applyFont="1" applyFill="1" applyAlignment="1">
      <alignment horizontal="right" vertical="center"/>
    </xf>
    <xf numFmtId="0" fontId="41" fillId="7" borderId="0" xfId="0" applyFont="1" applyFill="1" applyAlignment="1">
      <alignment vertical="center"/>
    </xf>
    <xf numFmtId="0" fontId="42" fillId="5" borderId="0" xfId="0" applyFont="1" applyFill="1" applyAlignment="1">
      <alignment vertical="center"/>
    </xf>
    <xf numFmtId="0" fontId="44" fillId="5" borderId="0" xfId="0" applyFont="1" applyFill="1" applyBorder="1" applyAlignment="1">
      <alignment vertical="center"/>
    </xf>
    <xf numFmtId="0" fontId="44" fillId="4" borderId="0" xfId="0" applyFont="1" applyFill="1" applyBorder="1" applyAlignment="1">
      <alignment vertical="center"/>
    </xf>
    <xf numFmtId="0" fontId="42" fillId="8" borderId="0" xfId="0" applyFont="1" applyFill="1" applyAlignment="1">
      <alignment vertical="center"/>
    </xf>
    <xf numFmtId="0" fontId="44" fillId="8" borderId="0" xfId="0" applyFont="1" applyFill="1" applyBorder="1" applyAlignment="1">
      <alignment vertical="center"/>
    </xf>
    <xf numFmtId="0" fontId="45" fillId="8" borderId="0" xfId="0" applyFont="1" applyFill="1" applyAlignment="1">
      <alignment horizontal="left" vertical="center"/>
    </xf>
    <xf numFmtId="0" fontId="42" fillId="8" borderId="0" xfId="0" applyFont="1" applyFill="1" applyAlignment="1">
      <alignment horizontal="right" vertical="center"/>
    </xf>
    <xf numFmtId="0" fontId="42" fillId="9" borderId="0" xfId="0" applyFont="1" applyFill="1" applyAlignment="1">
      <alignment vertical="center"/>
    </xf>
    <xf numFmtId="0" fontId="44" fillId="9" borderId="0" xfId="0" applyFont="1" applyFill="1" applyBorder="1" applyAlignment="1">
      <alignment vertical="center"/>
    </xf>
    <xf numFmtId="0" fontId="42" fillId="9" borderId="0" xfId="0" applyFont="1" applyFill="1" applyAlignment="1">
      <alignment horizontal="right" vertical="center"/>
    </xf>
    <xf numFmtId="0" fontId="42" fillId="6" borderId="0" xfId="0" applyFont="1" applyFill="1" applyAlignment="1">
      <alignment vertical="center"/>
    </xf>
    <xf numFmtId="0" fontId="1" fillId="0" borderId="0" xfId="0" applyFont="1"/>
    <xf numFmtId="0" fontId="48" fillId="14" borderId="0" xfId="0" applyFont="1" applyFill="1"/>
    <xf numFmtId="0" fontId="48" fillId="0" borderId="0" xfId="0" applyFont="1"/>
    <xf numFmtId="0" fontId="44" fillId="15" borderId="0" xfId="0" applyFont="1" applyFill="1" applyAlignment="1">
      <alignment vertical="center"/>
    </xf>
    <xf numFmtId="0" fontId="0" fillId="16" borderId="0" xfId="0" applyFill="1"/>
    <xf numFmtId="0" fontId="48" fillId="16" borderId="0" xfId="0" applyFont="1" applyFill="1"/>
    <xf numFmtId="0" fontId="46" fillId="0" borderId="1" xfId="0" applyFont="1" applyBorder="1" applyAlignment="1">
      <alignment horizontal="center" vertical="center"/>
    </xf>
    <xf numFmtId="0" fontId="49" fillId="8" borderId="0" xfId="0" applyFont="1" applyFill="1"/>
    <xf numFmtId="0" fontId="6" fillId="8" borderId="0" xfId="0" applyFont="1" applyFill="1" applyAlignment="1">
      <alignment horizontal="left"/>
    </xf>
    <xf numFmtId="0" fontId="50" fillId="7" borderId="0" xfId="0" applyFont="1" applyFill="1" applyAlignment="1">
      <alignment horizontal="left"/>
    </xf>
    <xf numFmtId="0" fontId="50" fillId="5" borderId="0" xfId="0" applyFont="1" applyFill="1" applyAlignment="1">
      <alignment horizontal="left"/>
    </xf>
    <xf numFmtId="0" fontId="50" fillId="4" borderId="0" xfId="0" applyFont="1" applyFill="1" applyAlignment="1">
      <alignment horizontal="left"/>
    </xf>
    <xf numFmtId="0" fontId="50" fillId="3" borderId="0" xfId="0" applyFont="1" applyFill="1" applyAlignment="1">
      <alignment horizontal="left"/>
    </xf>
    <xf numFmtId="0" fontId="50" fillId="8" borderId="0" xfId="0" applyFont="1" applyFill="1" applyAlignment="1">
      <alignment horizontal="left"/>
    </xf>
    <xf numFmtId="0" fontId="50" fillId="9" borderId="0" xfId="0" applyFont="1" applyFill="1" applyAlignment="1">
      <alignment horizontal="left"/>
    </xf>
    <xf numFmtId="0" fontId="50" fillId="6" borderId="0" xfId="0" applyFont="1" applyFill="1" applyAlignment="1">
      <alignment horizontal="left"/>
    </xf>
    <xf numFmtId="0" fontId="44" fillId="3" borderId="0" xfId="0" applyFont="1" applyFill="1" applyAlignment="1">
      <alignment horizontal="left" vertical="center"/>
    </xf>
    <xf numFmtId="1" fontId="6" fillId="2" borderId="0" xfId="0" applyNumberFormat="1" applyFont="1" applyFill="1" applyAlignment="1">
      <alignment horizontal="left"/>
    </xf>
    <xf numFmtId="1" fontId="51" fillId="2" borderId="0" xfId="0" applyNumberFormat="1" applyFont="1" applyFill="1" applyAlignment="1">
      <alignment horizontal="left"/>
    </xf>
    <xf numFmtId="0" fontId="44" fillId="3" borderId="0" xfId="0" applyFont="1" applyFill="1" applyBorder="1" applyAlignment="1">
      <alignment horizontal="left" vertical="center"/>
    </xf>
    <xf numFmtId="0" fontId="42" fillId="3" borderId="0" xfId="0" applyFont="1" applyFill="1" applyAlignment="1">
      <alignment horizontal="left" vertical="center"/>
    </xf>
    <xf numFmtId="0" fontId="1" fillId="2" borderId="0" xfId="0" applyFont="1" applyFill="1" applyBorder="1" applyAlignment="1">
      <alignment horizontal="center" vertical="center"/>
    </xf>
    <xf numFmtId="0" fontId="1" fillId="17" borderId="0" xfId="0" applyFont="1" applyFill="1"/>
    <xf numFmtId="0" fontId="0" fillId="0" borderId="0" xfId="0" applyAlignment="1">
      <alignment horizontal="left"/>
    </xf>
    <xf numFmtId="0" fontId="6" fillId="2" borderId="0" xfId="0" applyFont="1" applyFill="1" applyAlignment="1">
      <alignment horizontal="right"/>
    </xf>
    <xf numFmtId="0" fontId="0" fillId="0" borderId="0" xfId="0" applyFont="1"/>
    <xf numFmtId="0" fontId="44" fillId="6" borderId="0" xfId="0" applyFont="1" applyFill="1" applyBorder="1" applyAlignment="1">
      <alignment horizontal="left" vertical="center"/>
    </xf>
    <xf numFmtId="0" fontId="44" fillId="6" borderId="0" xfId="0" applyFont="1" applyFill="1" applyAlignment="1">
      <alignment horizontal="left" vertical="center"/>
    </xf>
    <xf numFmtId="0" fontId="26" fillId="5" borderId="0" xfId="0" applyFont="1" applyFill="1"/>
    <xf numFmtId="0" fontId="6" fillId="18" borderId="0" xfId="0" applyFont="1" applyFill="1" applyAlignment="1">
      <alignment horizontal="right"/>
    </xf>
    <xf numFmtId="0" fontId="2" fillId="5" borderId="0" xfId="0" applyFont="1" applyFill="1"/>
    <xf numFmtId="0" fontId="0" fillId="5" borderId="0" xfId="0" applyFont="1" applyFill="1"/>
    <xf numFmtId="0" fontId="1" fillId="2" borderId="0" xfId="0" applyFont="1" applyFill="1" applyBorder="1" applyAlignment="1">
      <alignment horizontal="center" vertical="center"/>
    </xf>
    <xf numFmtId="0" fontId="47" fillId="14" borderId="0" xfId="0" applyFont="1" applyFill="1" applyAlignment="1">
      <alignment horizontal="center" vertical="center"/>
    </xf>
    <xf numFmtId="0" fontId="44" fillId="15" borderId="0" xfId="0" applyFont="1" applyFill="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25" fillId="0" borderId="0" xfId="0" applyFont="1" applyAlignment="1">
      <alignment horizontal="center" vertical="top"/>
    </xf>
    <xf numFmtId="0" fontId="40" fillId="15" borderId="0" xfId="0" applyFont="1" applyFill="1" applyAlignment="1">
      <alignment horizontal="center" vertical="center"/>
    </xf>
    <xf numFmtId="0" fontId="23" fillId="19" borderId="0" xfId="0" applyFont="1" applyFill="1"/>
  </cellXfs>
  <cellStyles count="1">
    <cellStyle name="Normal" xfId="0" builtinId="0"/>
  </cellStyles>
  <dxfs count="0"/>
  <tableStyles count="0" defaultTableStyle="TableStyleMedium2" defaultPivotStyle="PivotStyleLight16"/>
  <colors>
    <mruColors>
      <color rgb="FFFF00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r>
              <a:rPr lang="en-US"/>
              <a:t>Pontuação Obtida no IEGE</a:t>
            </a:r>
          </a:p>
        </c:rich>
      </c:tx>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'Cálculos das Dimensões do IEGE'!$G$1</c:f>
              <c:strCache>
                <c:ptCount val="1"/>
                <c:pt idx="0">
                  <c:v>Pontuação no IEGE</c:v>
                </c:pt>
              </c:strCache>
            </c:strRef>
          </c:tx>
          <c:spPr>
            <a:solidFill>
              <a:schemeClr val="accent1"/>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6CDA-469F-AAC0-E5BD77D605AC}"/>
              </c:ext>
            </c:extLst>
          </c:dPt>
          <c:dPt>
            <c:idx val="1"/>
            <c:invertIfNegative val="0"/>
            <c:bubble3D val="0"/>
            <c:spPr>
              <a:solidFill>
                <a:srgbClr val="FF00FF"/>
              </a:solidFill>
              <a:ln>
                <a:noFill/>
              </a:ln>
              <a:effectLst/>
            </c:spPr>
            <c:extLst>
              <c:ext xmlns:c16="http://schemas.microsoft.com/office/drawing/2014/chart" uri="{C3380CC4-5D6E-409C-BE32-E72D297353CC}">
                <c16:uniqueId val="{00000003-6CDA-469F-AAC0-E5BD77D605AC}"/>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6CDA-469F-AAC0-E5BD77D605AC}"/>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7-6CDA-469F-AAC0-E5BD77D605AC}"/>
              </c:ext>
            </c:extLst>
          </c:dPt>
          <c:dPt>
            <c:idx val="4"/>
            <c:invertIfNegative val="0"/>
            <c:bubble3D val="0"/>
            <c:spPr>
              <a:solidFill>
                <a:srgbClr val="993366"/>
              </a:solidFill>
              <a:ln>
                <a:noFill/>
              </a:ln>
              <a:effectLst/>
            </c:spPr>
            <c:extLst>
              <c:ext xmlns:c16="http://schemas.microsoft.com/office/drawing/2014/chart" uri="{C3380CC4-5D6E-409C-BE32-E72D297353CC}">
                <c16:uniqueId val="{00000009-6CDA-469F-AAC0-E5BD77D605AC}"/>
              </c:ext>
            </c:extLst>
          </c:dPt>
          <c:dPt>
            <c:idx val="5"/>
            <c:invertIfNegative val="0"/>
            <c:bubble3D val="0"/>
            <c:spPr>
              <a:solidFill>
                <a:schemeClr val="accent2">
                  <a:lumMod val="50000"/>
                </a:schemeClr>
              </a:solidFill>
              <a:ln>
                <a:noFill/>
              </a:ln>
              <a:effectLst/>
            </c:spPr>
            <c:extLst>
              <c:ext xmlns:c16="http://schemas.microsoft.com/office/drawing/2014/chart" uri="{C3380CC4-5D6E-409C-BE32-E72D297353CC}">
                <c16:uniqueId val="{0000000B-6CDA-469F-AAC0-E5BD77D605AC}"/>
              </c:ext>
            </c:extLst>
          </c:dPt>
          <c:dPt>
            <c:idx val="6"/>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D-6CDA-469F-AAC0-E5BD77D605AC}"/>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'Cálculos das Dimensões do IEGE'!$A$2:$F$8</c:f>
              <c:multiLvlStrCache>
                <c:ptCount val="7"/>
                <c:lvl>
                  <c:pt idx="0">
                    <c:v>#VALOR!</c:v>
                  </c:pt>
                  <c:pt idx="1">
                    <c:v>Ótimo</c:v>
                  </c:pt>
                  <c:pt idx="2">
                    <c:v>#VALOR!</c:v>
                  </c:pt>
                  <c:pt idx="3">
                    <c:v>#VALOR!</c:v>
                  </c:pt>
                  <c:pt idx="4">
                    <c:v>#VALOR!</c:v>
                  </c:pt>
                  <c:pt idx="5">
                    <c:v>#VALOR!</c:v>
                  </c:pt>
                  <c:pt idx="6">
                    <c:v>Crítico</c:v>
                  </c:pt>
                </c:lvl>
                <c:lvl>
                  <c:pt idx="0">
                    <c:v>#VALOR!</c:v>
                  </c:pt>
                  <c:pt idx="1">
                    <c:v>A: Altamente efetiva</c:v>
                  </c:pt>
                  <c:pt idx="2">
                    <c:v>#VALOR!</c:v>
                  </c:pt>
                  <c:pt idx="3">
                    <c:v>#VALOR!</c:v>
                  </c:pt>
                  <c:pt idx="4">
                    <c:v>#VALOR!</c:v>
                  </c:pt>
                  <c:pt idx="5">
                    <c:v>#VALOR!</c:v>
                  </c:pt>
                  <c:pt idx="6">
                    <c:v>C: Baixo nível de adequação</c:v>
                  </c:pt>
                </c:lvl>
                <c:lvl>
                  <c:pt idx="0">
                    <c:v>#VALOR!</c:v>
                  </c:pt>
                  <c:pt idx="1">
                    <c:v>10</c:v>
                  </c:pt>
                  <c:pt idx="2">
                    <c:v>#VALOR!</c:v>
                  </c:pt>
                  <c:pt idx="3">
                    <c:v>#VALOR!</c:v>
                  </c:pt>
                  <c:pt idx="4">
                    <c:v>#VALOR!</c:v>
                  </c:pt>
                  <c:pt idx="5">
                    <c:v>#VALOR!</c:v>
                  </c:pt>
                  <c:pt idx="6">
                    <c:v>0</c:v>
                  </c:pt>
                </c:lvl>
                <c:lvl>
                  <c:pt idx="0">
                    <c:v>#VALOR!</c:v>
                  </c:pt>
                  <c:pt idx="1">
                    <c:v>100</c:v>
                  </c:pt>
                  <c:pt idx="2">
                    <c:v>#VALOR!</c:v>
                  </c:pt>
                  <c:pt idx="3">
                    <c:v>#VALOR!</c:v>
                  </c:pt>
                  <c:pt idx="4">
                    <c:v>#VALOR!</c:v>
                  </c:pt>
                  <c:pt idx="5">
                    <c:v>#VALOR!</c:v>
                  </c:pt>
                  <c:pt idx="6">
                    <c:v>0</c:v>
                  </c:pt>
                </c:lvl>
                <c:lvl>
                  <c:pt idx="0">
                    <c:v>10%</c:v>
                  </c:pt>
                  <c:pt idx="1">
                    <c:v>10%</c:v>
                  </c:pt>
                  <c:pt idx="2">
                    <c:v>20%</c:v>
                  </c:pt>
                  <c:pt idx="3">
                    <c:v>20%</c:v>
                  </c:pt>
                  <c:pt idx="4">
                    <c:v>20%</c:v>
                  </c:pt>
                  <c:pt idx="5">
                    <c:v>10%</c:v>
                  </c:pt>
                  <c:pt idx="6">
                    <c:v>10%</c:v>
                  </c:pt>
                </c:lvl>
                <c:lvl>
                  <c:pt idx="0">
                    <c:v>i-Planej -&gt; 40 Quesitos</c:v>
                  </c:pt>
                  <c:pt idx="1">
                    <c:v>i-Fiscal -&gt; 40 Quesitos</c:v>
                  </c:pt>
                  <c:pt idx="2">
                    <c:v>i-Educ -&gt; 38 Quesitos</c:v>
                  </c:pt>
                  <c:pt idx="3">
                    <c:v>i-Saúde -&gt; 50 Quesitos</c:v>
                  </c:pt>
                  <c:pt idx="4">
                    <c:v>i-Segp -&gt; 37 Quesitos</c:v>
                  </c:pt>
                  <c:pt idx="5">
                    <c:v>i-Amb -&gt; 43 quesitos</c:v>
                  </c:pt>
                  <c:pt idx="6">
                    <c:v>i-Des -&gt; 46 quesitos</c:v>
                  </c:pt>
                </c:lvl>
              </c:multiLvlStrCache>
            </c:multiLvlStrRef>
          </c:cat>
          <c:val>
            <c:numRef>
              <c:f>'Cálculos das Dimensões do IEGE'!$G$2:$G$8</c:f>
              <c:numCache>
                <c:formatCode>General</c:formatCode>
                <c:ptCount val="7"/>
                <c:pt idx="0">
                  <c:v>0</c:v>
                </c:pt>
                <c:pt idx="1">
                  <c:v>5</c:v>
                </c:pt>
                <c:pt idx="2">
                  <c:v>0</c:v>
                </c:pt>
                <c:pt idx="3">
                  <c:v>0</c:v>
                </c:pt>
                <c:pt idx="4">
                  <c:v>0</c:v>
                </c:pt>
                <c:pt idx="5">
                  <c:v>0</c:v>
                </c:pt>
                <c:pt idx="6">
                  <c:v>1</c:v>
                </c:pt>
              </c:numCache>
            </c:numRef>
          </c:val>
          <c:extLst>
            <c:ext xmlns:c16="http://schemas.microsoft.com/office/drawing/2014/chart" uri="{C3380CC4-5D6E-409C-BE32-E72D297353CC}">
              <c16:uniqueId val="{0000000E-6CDA-469F-AAC0-E5BD77D605AC}"/>
            </c:ext>
          </c:extLst>
        </c:ser>
        <c:dLbls>
          <c:showLegendKey val="0"/>
          <c:showVal val="0"/>
          <c:showCatName val="0"/>
          <c:showSerName val="0"/>
          <c:showPercent val="0"/>
          <c:showBubbleSize val="0"/>
        </c:dLbls>
        <c:gapWidth val="219"/>
        <c:overlap val="-27"/>
        <c:axId val="2047700736"/>
        <c:axId val="2047701152"/>
      </c:barChart>
      <c:catAx>
        <c:axId val="204770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2047701152"/>
        <c:crosses val="autoZero"/>
        <c:auto val="1"/>
        <c:lblAlgn val="ctr"/>
        <c:lblOffset val="100"/>
        <c:noMultiLvlLbl val="0"/>
      </c:catAx>
      <c:valAx>
        <c:axId val="2047701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2047700736"/>
        <c:crosses val="autoZero"/>
        <c:crossBetween val="between"/>
      </c:valAx>
      <c:spPr>
        <a:gradFill flip="none" rotWithShape="1">
          <a:gsLst>
            <a:gs pos="0">
              <a:schemeClr val="accent3">
                <a:lumMod val="0"/>
                <a:lumOff val="100000"/>
              </a:schemeClr>
            </a:gs>
            <a:gs pos="35000">
              <a:schemeClr val="accent3">
                <a:lumMod val="0"/>
                <a:lumOff val="100000"/>
              </a:schemeClr>
            </a:gs>
            <a:gs pos="100000">
              <a:schemeClr val="accent3">
                <a:lumMod val="100000"/>
              </a:schemeClr>
            </a:gs>
          </a:gsLst>
          <a:path path="shape">
            <a:fillToRect l="50000" t="50000" r="50000" b="50000"/>
          </a:path>
          <a:tileRect/>
        </a:gradFill>
        <a:ln>
          <a:noFill/>
        </a:ln>
        <a:effectLst/>
      </c:spPr>
    </c:plotArea>
    <c:plotVisOnly val="1"/>
    <c:dispBlanksAs val="gap"/>
    <c:showDLblsOverMax val="0"/>
  </c:chart>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bg1">
                    <a:lumMod val="95000"/>
                  </a:schemeClr>
                </a:solidFill>
                <a:latin typeface="+mn-lt"/>
                <a:ea typeface="+mn-ea"/>
                <a:cs typeface="+mn-cs"/>
              </a:defRPr>
            </a:pPr>
            <a:r>
              <a:rPr lang="pt-BR" sz="3200" b="1">
                <a:solidFill>
                  <a:schemeClr val="bg1">
                    <a:lumMod val="95000"/>
                  </a:schemeClr>
                </a:solidFill>
              </a:rPr>
              <a:t>Atribuição de Pesos as Dimensões</a:t>
            </a:r>
          </a:p>
        </c:rich>
      </c:tx>
      <c:overlay val="0"/>
      <c:spPr>
        <a:noFill/>
        <a:ln>
          <a:noFill/>
        </a:ln>
        <a:effectLst/>
      </c:spPr>
      <c:txPr>
        <a:bodyPr rot="0" spcFirstLastPara="1" vertOverflow="ellipsis" vert="horz" wrap="square" anchor="ctr" anchorCtr="1"/>
        <a:lstStyle/>
        <a:p>
          <a:pPr>
            <a:defRPr sz="3200" b="1" i="0" u="none" strike="noStrike" kern="1200" spc="0" baseline="0">
              <a:solidFill>
                <a:schemeClr val="bg1">
                  <a:lumMod val="9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B7B8-4EF1-A376-7F4D78A2F008}"/>
              </c:ext>
            </c:extLst>
          </c:dPt>
          <c:dPt>
            <c:idx val="1"/>
            <c:bubble3D val="0"/>
            <c:spPr>
              <a:solidFill>
                <a:srgbClr val="FF00FF"/>
              </a:solidFill>
              <a:ln w="19050">
                <a:solidFill>
                  <a:schemeClr val="lt1"/>
                </a:solidFill>
              </a:ln>
              <a:effectLst/>
            </c:spPr>
            <c:extLst>
              <c:ext xmlns:c16="http://schemas.microsoft.com/office/drawing/2014/chart" uri="{C3380CC4-5D6E-409C-BE32-E72D297353CC}">
                <c16:uniqueId val="{00000003-B7B8-4EF1-A376-7F4D78A2F00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B7B8-4EF1-A376-7F4D78A2F008}"/>
              </c:ext>
            </c:extLst>
          </c:dPt>
          <c:dPt>
            <c:idx val="3"/>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7-B7B8-4EF1-A376-7F4D78A2F008}"/>
              </c:ext>
            </c:extLst>
          </c:dPt>
          <c:dPt>
            <c:idx val="4"/>
            <c:bubble3D val="0"/>
            <c:spPr>
              <a:solidFill>
                <a:srgbClr val="993366"/>
              </a:solidFill>
              <a:ln w="19050">
                <a:solidFill>
                  <a:schemeClr val="lt1"/>
                </a:solidFill>
              </a:ln>
              <a:effectLst/>
            </c:spPr>
            <c:extLst>
              <c:ext xmlns:c16="http://schemas.microsoft.com/office/drawing/2014/chart" uri="{C3380CC4-5D6E-409C-BE32-E72D297353CC}">
                <c16:uniqueId val="{00000009-B7B8-4EF1-A376-7F4D78A2F008}"/>
              </c:ext>
            </c:extLst>
          </c:dPt>
          <c:dPt>
            <c:idx val="5"/>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0B-B7B8-4EF1-A376-7F4D78A2F008}"/>
              </c:ext>
            </c:extLst>
          </c:dPt>
          <c:dPt>
            <c:idx val="6"/>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D-B7B8-4EF1-A376-7F4D78A2F008}"/>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cap="none" spc="0" baseline="0">
                    <a:ln w="0"/>
                    <a:solidFill>
                      <a:schemeClr val="bg1"/>
                    </a:solidFill>
                    <a:effectLst>
                      <a:outerShdw blurRad="38100" dist="19050" dir="2700000" algn="tl" rotWithShape="0">
                        <a:schemeClr val="dk1">
                          <a:alpha val="40000"/>
                        </a:schemeClr>
                      </a:outerShdw>
                    </a:effectLst>
                    <a:latin typeface="+mn-lt"/>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'Cálculos das Dimensões do IEGE'!$A$2:$A$8</c:f>
              <c:strCache>
                <c:ptCount val="7"/>
                <c:pt idx="0">
                  <c:v>i-Planej -&gt; 40 Quesitos</c:v>
                </c:pt>
                <c:pt idx="1">
                  <c:v>i-Fiscal -&gt; 40 Quesitos</c:v>
                </c:pt>
                <c:pt idx="2">
                  <c:v>i-Educ -&gt; 38 Quesitos</c:v>
                </c:pt>
                <c:pt idx="3">
                  <c:v>i-Saúde -&gt; 50 Quesitos</c:v>
                </c:pt>
                <c:pt idx="4">
                  <c:v>i-Segp -&gt; 37 Quesitos</c:v>
                </c:pt>
                <c:pt idx="5">
                  <c:v>i-Amb -&gt; 43 quesitos</c:v>
                </c:pt>
                <c:pt idx="6">
                  <c:v>i-Des -&gt; 46 quesitos</c:v>
                </c:pt>
              </c:strCache>
            </c:strRef>
          </c:cat>
          <c:val>
            <c:numRef>
              <c:f>'Cálculos das Dimensões do IEGE'!$B$2:$B$8</c:f>
              <c:numCache>
                <c:formatCode>0%</c:formatCode>
                <c:ptCount val="7"/>
                <c:pt idx="0">
                  <c:v>0.1</c:v>
                </c:pt>
                <c:pt idx="1">
                  <c:v>0.1</c:v>
                </c:pt>
                <c:pt idx="2">
                  <c:v>0.2</c:v>
                </c:pt>
                <c:pt idx="3">
                  <c:v>0.2</c:v>
                </c:pt>
                <c:pt idx="4">
                  <c:v>0.2</c:v>
                </c:pt>
                <c:pt idx="5">
                  <c:v>0.1</c:v>
                </c:pt>
                <c:pt idx="6">
                  <c:v>0.1</c:v>
                </c:pt>
              </c:numCache>
            </c:numRef>
          </c:val>
          <c:extLst>
            <c:ext xmlns:c16="http://schemas.microsoft.com/office/drawing/2014/chart" uri="{C3380CC4-5D6E-409C-BE32-E72D297353CC}">
              <c16:uniqueId val="{0000000E-B7B8-4EF1-A376-7F4D78A2F00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accent1">
            <a:lumMod val="40000"/>
            <a:lumOff val="60000"/>
          </a:schemeClr>
        </a:gs>
        <a:gs pos="0">
          <a:schemeClr val="accent1">
            <a:lumMod val="95000"/>
            <a:lumOff val="5000"/>
          </a:schemeClr>
        </a:gs>
        <a:gs pos="100000">
          <a:schemeClr val="accent1">
            <a:lumMod val="60000"/>
          </a:schemeClr>
        </a:gs>
      </a:gsLst>
      <a:path path="circle">
        <a:fillToRect l="50000" t="130000" r="50000" b="-30000"/>
      </a:path>
      <a:tileRect/>
    </a:gra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16.JPG"/><Relationship Id="rId2" Type="http://schemas.openxmlformats.org/officeDocument/2006/relationships/image" Target="../media/image15.JPG"/><Relationship Id="rId1" Type="http://schemas.openxmlformats.org/officeDocument/2006/relationships/image" Target="../media/image14.png"/><Relationship Id="rId5" Type="http://schemas.openxmlformats.org/officeDocument/2006/relationships/image" Target="../media/image18.JPG"/><Relationship Id="rId4" Type="http://schemas.openxmlformats.org/officeDocument/2006/relationships/image" Target="../media/image17.JP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708025</xdr:colOff>
      <xdr:row>6</xdr:row>
      <xdr:rowOff>304800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95350"/>
          <a:ext cx="2317750" cy="1390650"/>
        </a:xfrm>
        <a:prstGeom prst="rect">
          <a:avLst/>
        </a:prstGeom>
      </xdr:spPr>
    </xdr:pic>
    <xdr:clientData/>
  </xdr:twoCellAnchor>
  <xdr:twoCellAnchor editAs="oneCell">
    <xdr:from>
      <xdr:col>0</xdr:col>
      <xdr:colOff>0</xdr:colOff>
      <xdr:row>12</xdr:row>
      <xdr:rowOff>0</xdr:rowOff>
    </xdr:from>
    <xdr:to>
      <xdr:col>1</xdr:col>
      <xdr:colOff>686365</xdr:colOff>
      <xdr:row>17</xdr:row>
      <xdr:rowOff>219075</xdr:rowOff>
    </xdr:to>
    <xdr:pic>
      <xdr:nvPicPr>
        <xdr:cNvPr id="3" name="Imagem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876675"/>
          <a:ext cx="2296090" cy="1400175"/>
        </a:xfrm>
        <a:prstGeom prst="rect">
          <a:avLst/>
        </a:prstGeom>
      </xdr:spPr>
    </xdr:pic>
    <xdr:clientData/>
  </xdr:twoCellAnchor>
  <xdr:twoCellAnchor editAs="oneCell">
    <xdr:from>
      <xdr:col>0</xdr:col>
      <xdr:colOff>0</xdr:colOff>
      <xdr:row>20</xdr:row>
      <xdr:rowOff>657224</xdr:rowOff>
    </xdr:from>
    <xdr:to>
      <xdr:col>1</xdr:col>
      <xdr:colOff>682131</xdr:colOff>
      <xdr:row>24</xdr:row>
      <xdr:rowOff>333374</xdr:rowOff>
    </xdr:to>
    <xdr:pic>
      <xdr:nvPicPr>
        <xdr:cNvPr id="4" name="Imagem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429374"/>
          <a:ext cx="2291856" cy="1419225"/>
        </a:xfrm>
        <a:prstGeom prst="rect">
          <a:avLst/>
        </a:prstGeom>
      </xdr:spPr>
    </xdr:pic>
    <xdr:clientData/>
  </xdr:twoCellAnchor>
  <xdr:twoCellAnchor editAs="oneCell">
    <xdr:from>
      <xdr:col>0</xdr:col>
      <xdr:colOff>1</xdr:colOff>
      <xdr:row>31</xdr:row>
      <xdr:rowOff>0</xdr:rowOff>
    </xdr:from>
    <xdr:to>
      <xdr:col>1</xdr:col>
      <xdr:colOff>693662</xdr:colOff>
      <xdr:row>35</xdr:row>
      <xdr:rowOff>66675</xdr:rowOff>
    </xdr:to>
    <xdr:pic>
      <xdr:nvPicPr>
        <xdr:cNvPr id="5" name="Imagem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9886950"/>
          <a:ext cx="2303386" cy="1485900"/>
        </a:xfrm>
        <a:prstGeom prst="rect">
          <a:avLst/>
        </a:prstGeom>
      </xdr:spPr>
    </xdr:pic>
    <xdr:clientData/>
  </xdr:twoCellAnchor>
  <xdr:twoCellAnchor editAs="oneCell">
    <xdr:from>
      <xdr:col>0</xdr:col>
      <xdr:colOff>0</xdr:colOff>
      <xdr:row>39</xdr:row>
      <xdr:rowOff>657224</xdr:rowOff>
    </xdr:from>
    <xdr:to>
      <xdr:col>1</xdr:col>
      <xdr:colOff>696186</xdr:colOff>
      <xdr:row>44</xdr:row>
      <xdr:rowOff>95249</xdr:rowOff>
    </xdr:to>
    <xdr:pic>
      <xdr:nvPicPr>
        <xdr:cNvPr id="6" name="Imagem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2925424"/>
          <a:ext cx="2305911" cy="1514475"/>
        </a:xfrm>
        <a:prstGeom prst="rect">
          <a:avLst/>
        </a:prstGeom>
      </xdr:spPr>
    </xdr:pic>
    <xdr:clientData/>
  </xdr:twoCellAnchor>
  <xdr:twoCellAnchor editAs="oneCell">
    <xdr:from>
      <xdr:col>0</xdr:col>
      <xdr:colOff>0</xdr:colOff>
      <xdr:row>50</xdr:row>
      <xdr:rowOff>0</xdr:rowOff>
    </xdr:from>
    <xdr:to>
      <xdr:col>1</xdr:col>
      <xdr:colOff>697408</xdr:colOff>
      <xdr:row>54</xdr:row>
      <xdr:rowOff>57150</xdr:rowOff>
    </xdr:to>
    <xdr:pic>
      <xdr:nvPicPr>
        <xdr:cNvPr id="8" name="Imagem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3916025"/>
          <a:ext cx="2307133" cy="1476375"/>
        </a:xfrm>
        <a:prstGeom prst="rect">
          <a:avLst/>
        </a:prstGeom>
      </xdr:spPr>
    </xdr:pic>
    <xdr:clientData/>
  </xdr:twoCellAnchor>
  <xdr:twoCellAnchor editAs="oneCell">
    <xdr:from>
      <xdr:col>0</xdr:col>
      <xdr:colOff>0</xdr:colOff>
      <xdr:row>60</xdr:row>
      <xdr:rowOff>0</xdr:rowOff>
    </xdr:from>
    <xdr:to>
      <xdr:col>1</xdr:col>
      <xdr:colOff>687656</xdr:colOff>
      <xdr:row>64</xdr:row>
      <xdr:rowOff>285750</xdr:rowOff>
    </xdr:to>
    <xdr:pic>
      <xdr:nvPicPr>
        <xdr:cNvPr id="9" name="Imagem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9669125"/>
          <a:ext cx="2297381" cy="1704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29</xdr:col>
      <xdr:colOff>123825</xdr:colOff>
      <xdr:row>38</xdr:row>
      <xdr:rowOff>104774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12</xdr:row>
          <xdr:rowOff>114300</xdr:rowOff>
        </xdr:from>
        <xdr:to>
          <xdr:col>3</xdr:col>
          <xdr:colOff>552450</xdr:colOff>
          <xdr:row>27</xdr:row>
          <xdr:rowOff>28575</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9525</xdr:colOff>
      <xdr:row>2</xdr:row>
      <xdr:rowOff>0</xdr:rowOff>
    </xdr:from>
    <xdr:to>
      <xdr:col>4</xdr:col>
      <xdr:colOff>0</xdr:colOff>
      <xdr:row>10</xdr:row>
      <xdr:rowOff>28575</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81025"/>
          <a:ext cx="2362200" cy="1543050"/>
        </a:xfrm>
        <a:prstGeom prst="rect">
          <a:avLst/>
        </a:prstGeom>
      </xdr:spPr>
    </xdr:pic>
    <xdr:clientData/>
  </xdr:twoCellAnchor>
  <xdr:twoCellAnchor editAs="oneCell">
    <xdr:from>
      <xdr:col>5</xdr:col>
      <xdr:colOff>0</xdr:colOff>
      <xdr:row>1</xdr:row>
      <xdr:rowOff>390524</xdr:rowOff>
    </xdr:from>
    <xdr:to>
      <xdr:col>9</xdr:col>
      <xdr:colOff>2463</xdr:colOff>
      <xdr:row>10</xdr:row>
      <xdr:rowOff>19049</xdr:rowOff>
    </xdr:to>
    <xdr:pic>
      <xdr:nvPicPr>
        <xdr:cNvPr id="5" name="Imagem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3175" y="581024"/>
          <a:ext cx="2374188" cy="1533525"/>
        </a:xfrm>
        <a:prstGeom prst="rect">
          <a:avLst/>
        </a:prstGeom>
      </xdr:spPr>
    </xdr:pic>
    <xdr:clientData/>
  </xdr:twoCellAnchor>
  <xdr:twoCellAnchor editAs="oneCell">
    <xdr:from>
      <xdr:col>9</xdr:col>
      <xdr:colOff>161925</xdr:colOff>
      <xdr:row>1</xdr:row>
      <xdr:rowOff>381000</xdr:rowOff>
    </xdr:from>
    <xdr:to>
      <xdr:col>14</xdr:col>
      <xdr:colOff>2896</xdr:colOff>
      <xdr:row>10</xdr:row>
      <xdr:rowOff>19050</xdr:rowOff>
    </xdr:to>
    <xdr:pic>
      <xdr:nvPicPr>
        <xdr:cNvPr id="6" name="Imagem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76825" y="571500"/>
          <a:ext cx="2384146" cy="1543050"/>
        </a:xfrm>
        <a:prstGeom prst="rect">
          <a:avLst/>
        </a:prstGeom>
      </xdr:spPr>
    </xdr:pic>
    <xdr:clientData/>
  </xdr:twoCellAnchor>
  <xdr:twoCellAnchor editAs="oneCell">
    <xdr:from>
      <xdr:col>15</xdr:col>
      <xdr:colOff>0</xdr:colOff>
      <xdr:row>1</xdr:row>
      <xdr:rowOff>390524</xdr:rowOff>
    </xdr:from>
    <xdr:to>
      <xdr:col>19</xdr:col>
      <xdr:colOff>5487</xdr:colOff>
      <xdr:row>10</xdr:row>
      <xdr:rowOff>19049</xdr:rowOff>
    </xdr:to>
    <xdr:pic>
      <xdr:nvPicPr>
        <xdr:cNvPr id="7" name="Imagem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9525" y="581024"/>
          <a:ext cx="2377212" cy="1533525"/>
        </a:xfrm>
        <a:prstGeom prst="rect">
          <a:avLst/>
        </a:prstGeom>
      </xdr:spPr>
    </xdr:pic>
    <xdr:clientData/>
  </xdr:twoCellAnchor>
  <xdr:twoCellAnchor editAs="oneCell">
    <xdr:from>
      <xdr:col>20</xdr:col>
      <xdr:colOff>9525</xdr:colOff>
      <xdr:row>2</xdr:row>
      <xdr:rowOff>0</xdr:rowOff>
    </xdr:from>
    <xdr:to>
      <xdr:col>24</xdr:col>
      <xdr:colOff>1721</xdr:colOff>
      <xdr:row>10</xdr:row>
      <xdr:rowOff>38100</xdr:rowOff>
    </xdr:to>
    <xdr:pic>
      <xdr:nvPicPr>
        <xdr:cNvPr id="8" name="Imagem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182225" y="581025"/>
          <a:ext cx="2363921" cy="1552575"/>
        </a:xfrm>
        <a:prstGeom prst="rect">
          <a:avLst/>
        </a:prstGeom>
      </xdr:spPr>
    </xdr:pic>
    <xdr:clientData/>
  </xdr:twoCellAnchor>
  <xdr:twoCellAnchor editAs="oneCell">
    <xdr:from>
      <xdr:col>24</xdr:col>
      <xdr:colOff>161925</xdr:colOff>
      <xdr:row>1</xdr:row>
      <xdr:rowOff>390524</xdr:rowOff>
    </xdr:from>
    <xdr:to>
      <xdr:col>29</xdr:col>
      <xdr:colOff>307</xdr:colOff>
      <xdr:row>10</xdr:row>
      <xdr:rowOff>38099</xdr:rowOff>
    </xdr:to>
    <xdr:pic>
      <xdr:nvPicPr>
        <xdr:cNvPr id="9" name="Imagem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706350" y="581024"/>
          <a:ext cx="2381557" cy="1552575"/>
        </a:xfrm>
        <a:prstGeom prst="rect">
          <a:avLst/>
        </a:prstGeom>
      </xdr:spPr>
    </xdr:pic>
    <xdr:clientData/>
  </xdr:twoCellAnchor>
  <xdr:twoCellAnchor editAs="oneCell">
    <xdr:from>
      <xdr:col>30</xdr:col>
      <xdr:colOff>1</xdr:colOff>
      <xdr:row>2</xdr:row>
      <xdr:rowOff>9525</xdr:rowOff>
    </xdr:from>
    <xdr:to>
      <xdr:col>35</xdr:col>
      <xdr:colOff>11382</xdr:colOff>
      <xdr:row>10</xdr:row>
      <xdr:rowOff>38100</xdr:rowOff>
    </xdr:to>
    <xdr:pic>
      <xdr:nvPicPr>
        <xdr:cNvPr id="10" name="Imagem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259051" y="590550"/>
          <a:ext cx="2554556" cy="1543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12</xdr:row>
          <xdr:rowOff>114300</xdr:rowOff>
        </xdr:from>
        <xdr:to>
          <xdr:col>13</xdr:col>
          <xdr:colOff>561975</xdr:colOff>
          <xdr:row>27</xdr:row>
          <xdr:rowOff>47625</xdr:rowOff>
        </xdr:to>
        <xdr:sp macro="" textlink="">
          <xdr:nvSpPr>
            <xdr:cNvPr id="9219" name="Object 3" hidden="1">
              <a:extLst>
                <a:ext uri="{63B3BB69-23CF-44E3-9099-C40C66FF867C}">
                  <a14:compatExt spid="_x0000_s921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xdr:row>
          <xdr:rowOff>114300</xdr:rowOff>
        </xdr:from>
        <xdr:to>
          <xdr:col>28</xdr:col>
          <xdr:colOff>561975</xdr:colOff>
          <xdr:row>27</xdr:row>
          <xdr:rowOff>47625</xdr:rowOff>
        </xdr:to>
        <xdr:sp macro="" textlink="">
          <xdr:nvSpPr>
            <xdr:cNvPr id="9220" name="Object 4" hidden="1">
              <a:extLst>
                <a:ext uri="{63B3BB69-23CF-44E3-9099-C40C66FF867C}">
                  <a14:compatExt spid="_x0000_s922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xdr:row>
          <xdr:rowOff>114300</xdr:rowOff>
        </xdr:from>
        <xdr:to>
          <xdr:col>23</xdr:col>
          <xdr:colOff>571500</xdr:colOff>
          <xdr:row>27</xdr:row>
          <xdr:rowOff>47625</xdr:rowOff>
        </xdr:to>
        <xdr:sp macro="" textlink="">
          <xdr:nvSpPr>
            <xdr:cNvPr id="9221" name="Object 5" hidden="1">
              <a:extLst>
                <a:ext uri="{63B3BB69-23CF-44E3-9099-C40C66FF867C}">
                  <a14:compatExt spid="_x0000_s92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123825</xdr:rowOff>
        </xdr:from>
        <xdr:to>
          <xdr:col>18</xdr:col>
          <xdr:colOff>561975</xdr:colOff>
          <xdr:row>27</xdr:row>
          <xdr:rowOff>47625</xdr:rowOff>
        </xdr:to>
        <xdr:sp macro="" textlink="">
          <xdr:nvSpPr>
            <xdr:cNvPr id="9222" name="Object 6" hidden="1">
              <a:extLst>
                <a:ext uri="{63B3BB69-23CF-44E3-9099-C40C66FF867C}">
                  <a14:compatExt spid="_x0000_s92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12</xdr:row>
          <xdr:rowOff>123825</xdr:rowOff>
        </xdr:from>
        <xdr:to>
          <xdr:col>34</xdr:col>
          <xdr:colOff>152400</xdr:colOff>
          <xdr:row>27</xdr:row>
          <xdr:rowOff>66675</xdr:rowOff>
        </xdr:to>
        <xdr:sp macro="" textlink="">
          <xdr:nvSpPr>
            <xdr:cNvPr id="9223" name="Object 7" hidden="1">
              <a:extLst>
                <a:ext uri="{63B3BB69-23CF-44E3-9099-C40C66FF867C}">
                  <a14:compatExt spid="_x0000_s92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152400</xdr:rowOff>
    </xdr:from>
    <xdr:to>
      <xdr:col>12</xdr:col>
      <xdr:colOff>593381</xdr:colOff>
      <xdr:row>10</xdr:row>
      <xdr:rowOff>9525</xdr:rowOff>
    </xdr:to>
    <xdr:pic>
      <xdr:nvPicPr>
        <xdr:cNvPr id="3" name="Imagem 2" descr="Recorte de Tel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152400"/>
          <a:ext cx="3622331" cy="3181350"/>
        </a:xfrm>
        <a:prstGeom prst="rect">
          <a:avLst/>
        </a:prstGeom>
      </xdr:spPr>
    </xdr:pic>
    <xdr:clientData/>
  </xdr:twoCellAnchor>
  <xdr:twoCellAnchor editAs="oneCell">
    <xdr:from>
      <xdr:col>0</xdr:col>
      <xdr:colOff>52048</xdr:colOff>
      <xdr:row>9</xdr:row>
      <xdr:rowOff>129356</xdr:rowOff>
    </xdr:from>
    <xdr:to>
      <xdr:col>4</xdr:col>
      <xdr:colOff>819150</xdr:colOff>
      <xdr:row>22</xdr:row>
      <xdr:rowOff>247650</xdr:rowOff>
    </xdr:to>
    <xdr:pic>
      <xdr:nvPicPr>
        <xdr:cNvPr id="8" name="Imagem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048" y="3148781"/>
          <a:ext cx="4824752" cy="4080694"/>
        </a:xfrm>
        <a:prstGeom prst="rect">
          <a:avLst/>
        </a:prstGeom>
      </xdr:spPr>
    </xdr:pic>
    <xdr:clientData/>
  </xdr:twoCellAnchor>
  <xdr:twoCellAnchor editAs="oneCell">
    <xdr:from>
      <xdr:col>12</xdr:col>
      <xdr:colOff>190500</xdr:colOff>
      <xdr:row>0</xdr:row>
      <xdr:rowOff>381001</xdr:rowOff>
    </xdr:from>
    <xdr:to>
      <xdr:col>23</xdr:col>
      <xdr:colOff>552450</xdr:colOff>
      <xdr:row>9</xdr:row>
      <xdr:rowOff>25408</xdr:rowOff>
    </xdr:to>
    <xdr:pic>
      <xdr:nvPicPr>
        <xdr:cNvPr id="5" name="Imagem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53725" y="381001"/>
          <a:ext cx="7067550" cy="2663832"/>
        </a:xfrm>
        <a:prstGeom prst="rect">
          <a:avLst/>
        </a:prstGeom>
      </xdr:spPr>
    </xdr:pic>
    <xdr:clientData/>
  </xdr:twoCellAnchor>
  <xdr:twoCellAnchor editAs="oneCell">
    <xdr:from>
      <xdr:col>14</xdr:col>
      <xdr:colOff>561975</xdr:colOff>
      <xdr:row>15</xdr:row>
      <xdr:rowOff>128942</xdr:rowOff>
    </xdr:from>
    <xdr:to>
      <xdr:col>23</xdr:col>
      <xdr:colOff>581026</xdr:colOff>
      <xdr:row>23</xdr:row>
      <xdr:rowOff>82629</xdr:rowOff>
    </xdr:to>
    <xdr:pic>
      <xdr:nvPicPr>
        <xdr:cNvPr id="7" name="Imagem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44400" y="4977167"/>
          <a:ext cx="5505451" cy="2392087"/>
        </a:xfrm>
        <a:prstGeom prst="rect">
          <a:avLst/>
        </a:prstGeom>
      </xdr:spPr>
    </xdr:pic>
    <xdr:clientData/>
  </xdr:twoCellAnchor>
  <xdr:twoCellAnchor editAs="oneCell">
    <xdr:from>
      <xdr:col>5</xdr:col>
      <xdr:colOff>190500</xdr:colOff>
      <xdr:row>12</xdr:row>
      <xdr:rowOff>213374</xdr:rowOff>
    </xdr:from>
    <xdr:to>
      <xdr:col>12</xdr:col>
      <xdr:colOff>257175</xdr:colOff>
      <xdr:row>22</xdr:row>
      <xdr:rowOff>247650</xdr:rowOff>
    </xdr:to>
    <xdr:pic>
      <xdr:nvPicPr>
        <xdr:cNvPr id="9" name="Imagem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6000" y="4147199"/>
          <a:ext cx="4724400" cy="30822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238125</xdr:colOff>
          <xdr:row>2</xdr:row>
          <xdr:rowOff>19050</xdr:rowOff>
        </xdr:from>
        <xdr:to>
          <xdr:col>19</xdr:col>
          <xdr:colOff>438150</xdr:colOff>
          <xdr:row>37</xdr:row>
          <xdr:rowOff>161925</xdr:rowOff>
        </xdr:to>
        <xdr:sp macro="" textlink="">
          <xdr:nvSpPr>
            <xdr:cNvPr id="5126" name="Object 6" hidden="1">
              <a:extLst>
                <a:ext uri="{63B3BB69-23CF-44E3-9099-C40C66FF867C}">
                  <a14:compatExt spid="_x0000_s51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29</xdr:col>
      <xdr:colOff>133350</xdr:colOff>
      <xdr:row>38</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0.54376</cdr:x>
      <cdr:y>0.09545</cdr:y>
    </cdr:from>
    <cdr:to>
      <cdr:x>0.61651</cdr:x>
      <cdr:y>0.13708</cdr:y>
    </cdr:to>
    <cdr:sp macro="" textlink="">
      <cdr:nvSpPr>
        <cdr:cNvPr id="2" name="CaixaDeTexto 1"/>
        <cdr:cNvSpPr txBox="1"/>
      </cdr:nvSpPr>
      <cdr:spPr>
        <a:xfrm xmlns:a="http://schemas.openxmlformats.org/drawingml/2006/main">
          <a:off x="9633574" y="696388"/>
          <a:ext cx="1288770" cy="303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chemeClr val="accent6">
                  <a:lumMod val="60000"/>
                  <a:lumOff val="40000"/>
                </a:schemeClr>
              </a:solidFill>
            </a:rPr>
            <a:t>i-PLANEJ</a:t>
          </a:r>
        </a:p>
      </cdr:txBody>
    </cdr:sp>
  </cdr:relSizeAnchor>
  <cdr:relSizeAnchor xmlns:cdr="http://schemas.openxmlformats.org/drawingml/2006/chartDrawing">
    <cdr:from>
      <cdr:x>0.63875</cdr:x>
      <cdr:y>0.27065</cdr:y>
    </cdr:from>
    <cdr:to>
      <cdr:x>0.80538</cdr:x>
      <cdr:y>0.34238</cdr:y>
    </cdr:to>
    <cdr:sp macro="" textlink="">
      <cdr:nvSpPr>
        <cdr:cNvPr id="3" name="CaixaDeTexto 2"/>
        <cdr:cNvSpPr txBox="1"/>
      </cdr:nvSpPr>
      <cdr:spPr>
        <a:xfrm xmlns:a="http://schemas.openxmlformats.org/drawingml/2006/main">
          <a:off x="11316492" y="1974682"/>
          <a:ext cx="2951958" cy="523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rgbClr val="FF00FF"/>
              </a:solidFill>
            </a:rPr>
            <a:t>i-FISCAL</a:t>
          </a:r>
        </a:p>
      </cdr:txBody>
    </cdr:sp>
  </cdr:relSizeAnchor>
  <cdr:relSizeAnchor xmlns:cdr="http://schemas.openxmlformats.org/drawingml/2006/chartDrawing">
    <cdr:from>
      <cdr:x>0.53408</cdr:x>
      <cdr:y>0.60549</cdr:y>
    </cdr:from>
    <cdr:to>
      <cdr:x>0.63569</cdr:x>
      <cdr:y>0.66878</cdr:y>
    </cdr:to>
    <cdr:sp macro="" textlink="">
      <cdr:nvSpPr>
        <cdr:cNvPr id="4" name="CaixaDeTexto 3"/>
        <cdr:cNvSpPr txBox="1"/>
      </cdr:nvSpPr>
      <cdr:spPr>
        <a:xfrm xmlns:a="http://schemas.openxmlformats.org/drawingml/2006/main">
          <a:off x="4105275" y="2733676"/>
          <a:ext cx="7810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100" b="1">
              <a:solidFill>
                <a:schemeClr val="accent2"/>
              </a:solidFill>
            </a:rPr>
            <a:t>i-EDUC</a:t>
          </a:r>
        </a:p>
      </cdr:txBody>
    </cdr:sp>
  </cdr:relSizeAnchor>
  <cdr:relSizeAnchor xmlns:cdr="http://schemas.openxmlformats.org/drawingml/2006/chartDrawing">
    <cdr:from>
      <cdr:x>0.47652</cdr:x>
      <cdr:y>0.92019</cdr:y>
    </cdr:from>
    <cdr:to>
      <cdr:x>0.55803</cdr:x>
      <cdr:y>0.95888</cdr:y>
    </cdr:to>
    <cdr:sp macro="" textlink="">
      <cdr:nvSpPr>
        <cdr:cNvPr id="5" name="CaixaDeTexto 4"/>
        <cdr:cNvSpPr txBox="1"/>
      </cdr:nvSpPr>
      <cdr:spPr>
        <a:xfrm xmlns:a="http://schemas.openxmlformats.org/drawingml/2006/main">
          <a:off x="8442272" y="6713809"/>
          <a:ext cx="1444109" cy="2822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chemeClr val="accent6">
                  <a:lumMod val="75000"/>
                </a:schemeClr>
              </a:solidFill>
            </a:rPr>
            <a:t>i-SAÚDE</a:t>
          </a:r>
        </a:p>
      </cdr:txBody>
    </cdr:sp>
  </cdr:relSizeAnchor>
  <cdr:relSizeAnchor xmlns:cdr="http://schemas.openxmlformats.org/drawingml/2006/chartDrawing">
    <cdr:from>
      <cdr:x>0.29914</cdr:x>
      <cdr:y>0.61242</cdr:y>
    </cdr:from>
    <cdr:to>
      <cdr:x>0.36592</cdr:x>
      <cdr:y>0.64814</cdr:y>
    </cdr:to>
    <cdr:sp macro="" textlink="">
      <cdr:nvSpPr>
        <cdr:cNvPr id="6" name="CaixaDeTexto 5"/>
        <cdr:cNvSpPr txBox="1"/>
      </cdr:nvSpPr>
      <cdr:spPr>
        <a:xfrm xmlns:a="http://schemas.openxmlformats.org/drawingml/2006/main">
          <a:off x="5299651" y="4468335"/>
          <a:ext cx="1183213" cy="260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rgbClr val="993366"/>
              </a:solidFill>
            </a:rPr>
            <a:t>i-SEGP</a:t>
          </a:r>
        </a:p>
      </cdr:txBody>
    </cdr:sp>
  </cdr:relSizeAnchor>
  <cdr:relSizeAnchor xmlns:cdr="http://schemas.openxmlformats.org/drawingml/2006/chartDrawing">
    <cdr:from>
      <cdr:x>0.32151</cdr:x>
      <cdr:y>0.25835</cdr:y>
    </cdr:from>
    <cdr:to>
      <cdr:x>0.38615</cdr:x>
      <cdr:y>0.29516</cdr:y>
    </cdr:to>
    <cdr:sp macro="" textlink="">
      <cdr:nvSpPr>
        <cdr:cNvPr id="7" name="CaixaDeTexto 6"/>
        <cdr:cNvSpPr txBox="1"/>
      </cdr:nvSpPr>
      <cdr:spPr>
        <a:xfrm xmlns:a="http://schemas.openxmlformats.org/drawingml/2006/main">
          <a:off x="5695950" y="1884972"/>
          <a:ext cx="1145247" cy="268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chemeClr val="accent2">
                  <a:lumMod val="50000"/>
                </a:schemeClr>
              </a:solidFill>
            </a:rPr>
            <a:t>i-AMB</a:t>
          </a:r>
        </a:p>
      </cdr:txBody>
    </cdr:sp>
  </cdr:relSizeAnchor>
  <cdr:relSizeAnchor xmlns:cdr="http://schemas.openxmlformats.org/drawingml/2006/chartDrawing">
    <cdr:from>
      <cdr:x>0.41692</cdr:x>
      <cdr:y>0.09123</cdr:y>
    </cdr:from>
    <cdr:to>
      <cdr:x>0.47222</cdr:x>
      <cdr:y>0.12925</cdr:y>
    </cdr:to>
    <cdr:sp macro="" textlink="">
      <cdr:nvSpPr>
        <cdr:cNvPr id="8" name="CaixaDeTexto 7"/>
        <cdr:cNvSpPr txBox="1"/>
      </cdr:nvSpPr>
      <cdr:spPr>
        <a:xfrm xmlns:a="http://schemas.openxmlformats.org/drawingml/2006/main">
          <a:off x="7386440" y="665598"/>
          <a:ext cx="979648" cy="2774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chemeClr val="accent6">
                  <a:lumMod val="40000"/>
                  <a:lumOff val="60000"/>
                </a:schemeClr>
              </a:solidFill>
            </a:rPr>
            <a:t>i-DES</a:t>
          </a:r>
        </a:p>
      </cdr:txBody>
    </cdr:sp>
  </cdr:relSizeAnchor>
  <cdr:relSizeAnchor xmlns:cdr="http://schemas.openxmlformats.org/drawingml/2006/chartDrawing">
    <cdr:from>
      <cdr:x>0.50264</cdr:x>
      <cdr:y>0.46657</cdr:y>
    </cdr:from>
    <cdr:to>
      <cdr:x>0.54185</cdr:x>
      <cdr:y>0.52647</cdr:y>
    </cdr:to>
    <cdr:sp macro="" textlink="">
      <cdr:nvSpPr>
        <cdr:cNvPr id="9" name="CaixaDeTexto 8"/>
        <cdr:cNvSpPr txBox="1"/>
      </cdr:nvSpPr>
      <cdr:spPr>
        <a:xfrm xmlns:a="http://schemas.openxmlformats.org/drawingml/2006/main">
          <a:off x="8904942" y="3404136"/>
          <a:ext cx="694802" cy="43703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rPr>
            <a:t>40 </a:t>
          </a:r>
          <a:r>
            <a:rPr lang="pt-BR" sz="800">
              <a:solidFill>
                <a:schemeClr val="bg1"/>
              </a:solidFill>
            </a:rPr>
            <a:t>quesitos</a:t>
          </a:r>
        </a:p>
      </cdr:txBody>
    </cdr:sp>
  </cdr:relSizeAnchor>
  <cdr:relSizeAnchor xmlns:cdr="http://schemas.openxmlformats.org/drawingml/2006/chartDrawing">
    <cdr:from>
      <cdr:x>0.49444</cdr:x>
      <cdr:y>0.4282</cdr:y>
    </cdr:from>
    <cdr:to>
      <cdr:x>0.52688</cdr:x>
      <cdr:y>0.48873</cdr:y>
    </cdr:to>
    <cdr:sp macro="" textlink="">
      <cdr:nvSpPr>
        <cdr:cNvPr id="10" name="CaixaDeTexto 9"/>
        <cdr:cNvSpPr txBox="1"/>
      </cdr:nvSpPr>
      <cdr:spPr>
        <a:xfrm xmlns:a="http://schemas.openxmlformats.org/drawingml/2006/main">
          <a:off x="8759813" y="3124199"/>
          <a:ext cx="574687" cy="44161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latin typeface="+mn-lt"/>
              <a:ea typeface="+mn-ea"/>
              <a:cs typeface="+mn-cs"/>
            </a:rPr>
            <a:t>40</a:t>
          </a:r>
          <a:r>
            <a:rPr lang="pt-BR" sz="800">
              <a:solidFill>
                <a:schemeClr val="bg1"/>
              </a:solidFill>
              <a:latin typeface="+mn-lt"/>
              <a:ea typeface="+mn-ea"/>
              <a:cs typeface="+mn-cs"/>
            </a:rPr>
            <a:t> quesitos</a:t>
          </a:r>
        </a:p>
      </cdr:txBody>
    </cdr:sp>
  </cdr:relSizeAnchor>
  <cdr:relSizeAnchor xmlns:cdr="http://schemas.openxmlformats.org/drawingml/2006/chartDrawing">
    <cdr:from>
      <cdr:x>0.50074</cdr:x>
      <cdr:y>0.51899</cdr:y>
    </cdr:from>
    <cdr:to>
      <cdr:x>0.53656</cdr:x>
      <cdr:y>0.58094</cdr:y>
    </cdr:to>
    <cdr:sp macro="" textlink="">
      <cdr:nvSpPr>
        <cdr:cNvPr id="11" name="CaixaDeTexto 10"/>
        <cdr:cNvSpPr txBox="1"/>
      </cdr:nvSpPr>
      <cdr:spPr>
        <a:xfrm xmlns:a="http://schemas.openxmlformats.org/drawingml/2006/main">
          <a:off x="8871383" y="3786629"/>
          <a:ext cx="634567" cy="45199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rPr>
            <a:t>38 </a:t>
          </a:r>
          <a:r>
            <a:rPr lang="pt-BR" sz="800">
              <a:solidFill>
                <a:schemeClr val="bg1"/>
              </a:solidFill>
            </a:rPr>
            <a:t>quesitos</a:t>
          </a:r>
        </a:p>
      </cdr:txBody>
    </cdr:sp>
  </cdr:relSizeAnchor>
  <cdr:relSizeAnchor xmlns:cdr="http://schemas.openxmlformats.org/drawingml/2006/chartDrawing">
    <cdr:from>
      <cdr:x>0.48009</cdr:x>
      <cdr:y>0.54491</cdr:y>
    </cdr:from>
    <cdr:to>
      <cdr:x>0.51828</cdr:x>
      <cdr:y>0.60574</cdr:y>
    </cdr:to>
    <cdr:sp macro="" textlink="">
      <cdr:nvSpPr>
        <cdr:cNvPr id="12" name="CaixaDeTexto 11"/>
        <cdr:cNvSpPr txBox="1"/>
      </cdr:nvSpPr>
      <cdr:spPr>
        <a:xfrm xmlns:a="http://schemas.openxmlformats.org/drawingml/2006/main">
          <a:off x="8505473" y="3975724"/>
          <a:ext cx="676627" cy="4438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rPr>
            <a:t>50 </a:t>
          </a:r>
          <a:r>
            <a:rPr lang="pt-BR" sz="800">
              <a:solidFill>
                <a:schemeClr val="bg1"/>
              </a:solidFill>
            </a:rPr>
            <a:t>quesitos</a:t>
          </a:r>
        </a:p>
      </cdr:txBody>
    </cdr:sp>
  </cdr:relSizeAnchor>
  <cdr:relSizeAnchor xmlns:cdr="http://schemas.openxmlformats.org/drawingml/2006/chartDrawing">
    <cdr:from>
      <cdr:x>0.46217</cdr:x>
      <cdr:y>0.51567</cdr:y>
    </cdr:from>
    <cdr:to>
      <cdr:x>0.49892</cdr:x>
      <cdr:y>0.58094</cdr:y>
    </cdr:to>
    <cdr:sp macro="" textlink="">
      <cdr:nvSpPr>
        <cdr:cNvPr id="13" name="CaixaDeTexto 12"/>
        <cdr:cNvSpPr txBox="1"/>
      </cdr:nvSpPr>
      <cdr:spPr>
        <a:xfrm xmlns:a="http://schemas.openxmlformats.org/drawingml/2006/main">
          <a:off x="8187987" y="3762375"/>
          <a:ext cx="651213" cy="4762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rPr>
            <a:t>37 </a:t>
          </a:r>
          <a:r>
            <a:rPr lang="pt-BR" sz="800">
              <a:solidFill>
                <a:schemeClr val="bg1"/>
              </a:solidFill>
            </a:rPr>
            <a:t>quesitos</a:t>
          </a:r>
        </a:p>
      </cdr:txBody>
    </cdr:sp>
  </cdr:relSizeAnchor>
  <cdr:relSizeAnchor xmlns:cdr="http://schemas.openxmlformats.org/drawingml/2006/chartDrawing">
    <cdr:from>
      <cdr:x>0.47028</cdr:x>
      <cdr:y>0.42131</cdr:y>
    </cdr:from>
    <cdr:to>
      <cdr:x>0.50852</cdr:x>
      <cdr:y>0.49217</cdr:y>
    </cdr:to>
    <cdr:sp macro="" textlink="">
      <cdr:nvSpPr>
        <cdr:cNvPr id="15" name="CaixaDeTexto 14"/>
        <cdr:cNvSpPr txBox="1"/>
      </cdr:nvSpPr>
      <cdr:spPr>
        <a:xfrm xmlns:a="http://schemas.openxmlformats.org/drawingml/2006/main">
          <a:off x="8331766" y="3073977"/>
          <a:ext cx="677357" cy="516948"/>
        </a:xfrm>
        <a:prstGeom xmlns:a="http://schemas.openxmlformats.org/drawingml/2006/main" prst="rect">
          <a:avLst/>
        </a:prstGeom>
      </cdr:spPr>
      <cdr:txBody>
        <a:bodyPr xmlns:a="http://schemas.openxmlformats.org/drawingml/2006/main" vertOverflow="clip" wrap="square" rtlCol="0" anchor="ctr">
          <a:noAutofit/>
        </a:bodyPr>
        <a:lstStyle xmlns:a="http://schemas.openxmlformats.org/drawingml/2006/main"/>
        <a:p xmlns:a="http://schemas.openxmlformats.org/drawingml/2006/main">
          <a:pPr marL="0" indent="0" algn="ctr"/>
          <a:r>
            <a:rPr lang="pt-BR" sz="1100">
              <a:solidFill>
                <a:schemeClr val="bg1"/>
              </a:solidFill>
            </a:rPr>
            <a:t>46 </a:t>
          </a:r>
          <a:r>
            <a:rPr lang="pt-BR" sz="800">
              <a:solidFill>
                <a:schemeClr val="bg1"/>
              </a:solidFill>
              <a:latin typeface="+mn-lt"/>
              <a:ea typeface="+mn-ea"/>
              <a:cs typeface="+mn-cs"/>
            </a:rPr>
            <a:t>quesitos </a:t>
          </a:r>
        </a:p>
      </cdr:txBody>
    </cdr:sp>
  </cdr:relSizeAnchor>
  <cdr:relSizeAnchor xmlns:cdr="http://schemas.openxmlformats.org/drawingml/2006/chartDrawing">
    <cdr:from>
      <cdr:x>0.45617</cdr:x>
      <cdr:y>0.46345</cdr:y>
    </cdr:from>
    <cdr:to>
      <cdr:x>0.4957</cdr:x>
      <cdr:y>0.52457</cdr:y>
    </cdr:to>
    <cdr:sp macro="" textlink="">
      <cdr:nvSpPr>
        <cdr:cNvPr id="16" name="CaixaDeTexto 15"/>
        <cdr:cNvSpPr txBox="1"/>
      </cdr:nvSpPr>
      <cdr:spPr>
        <a:xfrm xmlns:a="http://schemas.openxmlformats.org/drawingml/2006/main">
          <a:off x="8081682" y="3381374"/>
          <a:ext cx="700394" cy="44594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solidFill>
                <a:schemeClr val="bg1"/>
              </a:solidFill>
            </a:rPr>
            <a:t>43 </a:t>
          </a:r>
          <a:r>
            <a:rPr lang="pt-BR" sz="800">
              <a:solidFill>
                <a:schemeClr val="bg1"/>
              </a:solidFill>
            </a:rPr>
            <a:t>quesitos</a:t>
          </a:r>
          <a:r>
            <a:rPr lang="pt-BR" sz="1100">
              <a:solidFill>
                <a:schemeClr val="bg1"/>
              </a:solidFill>
            </a:rPr>
            <a:t> </a:t>
          </a:r>
        </a:p>
      </cdr:txBody>
    </cdr:sp>
  </cdr:relSizeAnchor>
  <cdr:relSizeAnchor xmlns:cdr="http://schemas.openxmlformats.org/drawingml/2006/chartDrawing">
    <cdr:from>
      <cdr:x>0.65706</cdr:x>
      <cdr:y>0.60966</cdr:y>
    </cdr:from>
    <cdr:to>
      <cdr:x>0.7162</cdr:x>
      <cdr:y>0.65013</cdr:y>
    </cdr:to>
    <cdr:sp macro="" textlink="">
      <cdr:nvSpPr>
        <cdr:cNvPr id="17" name="CaixaDeTexto 16"/>
        <cdr:cNvSpPr txBox="1"/>
      </cdr:nvSpPr>
      <cdr:spPr>
        <a:xfrm xmlns:a="http://schemas.openxmlformats.org/drawingml/2006/main">
          <a:off x="11640796" y="4448175"/>
          <a:ext cx="1047848"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800" b="1">
              <a:solidFill>
                <a:schemeClr val="accent2"/>
              </a:solidFill>
            </a:rPr>
            <a:t>i-EDUC</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482885_IEGE_-_Planejamento.pdf"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788869_IEGE_-_Educacao.pdf"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629345_IEGE_-_Meio_Ambiente.pd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248819_IEGE_-_Segurana_Pblica.pdf"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792437_IEGE_-_Sade.pdf"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D:\1.%20PROJETOS\01.%20Em%20Andamento\IEGE\Comprovantes%20com%20Gr&#225;ficos\Questionrio_568988_IEGE_-_Desenvolvimento_Econmico.pd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oleObject" Target="file:///\\EGITO\question&#225;rios%20iege\MANUAL%20%20IEGE%20Minas%2014.05.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Exch.Document.11">
    <oleItems>
      <oleItem name="'" icon="1" advise="1" preferPic="1"/>
    </oleItems>
  </oleLin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vmlDrawing" Target="../drawings/vmlDrawing1.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 Id="rId9" Type="http://schemas.openxmlformats.org/officeDocument/2006/relationships/image" Target="../media/image13.emf"/></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JK67"/>
  <sheetViews>
    <sheetView tabSelected="1" workbookViewId="0">
      <pane xSplit="1" topLeftCell="B1" activePane="topRight" state="frozen"/>
      <selection pane="topRight" activeCell="D13" sqref="D13"/>
    </sheetView>
  </sheetViews>
  <sheetFormatPr defaultColWidth="255.5703125" defaultRowHeight="15" zeroHeight="1" x14ac:dyDescent="0.25"/>
  <cols>
    <col min="1" max="1" width="24.140625" bestFit="1" customWidth="1"/>
    <col min="2" max="2" width="18.28515625" bestFit="1" customWidth="1"/>
    <col min="3" max="3" width="39.7109375" bestFit="1" customWidth="1"/>
    <col min="4" max="4" width="12.85546875" bestFit="1" customWidth="1"/>
    <col min="5" max="5" width="18.28515625" bestFit="1" customWidth="1"/>
    <col min="6" max="6" width="18.42578125" bestFit="1" customWidth="1"/>
    <col min="7" max="7" width="14" bestFit="1" customWidth="1"/>
    <col min="8" max="8" width="72.7109375" bestFit="1" customWidth="1"/>
    <col min="9" max="9" width="127.42578125" bestFit="1" customWidth="1"/>
    <col min="10" max="10" width="63" bestFit="1" customWidth="1"/>
    <col min="11" max="11" width="61.28515625" bestFit="1" customWidth="1"/>
    <col min="12" max="12" width="255.7109375" bestFit="1" customWidth="1"/>
    <col min="13" max="13" width="179.42578125" bestFit="1" customWidth="1"/>
    <col min="14" max="14" width="255.7109375" bestFit="1" customWidth="1"/>
    <col min="15" max="15" width="142" bestFit="1" customWidth="1"/>
    <col min="16" max="16" width="136.28515625" bestFit="1" customWidth="1"/>
    <col min="17" max="17" width="255.7109375" bestFit="1" customWidth="1"/>
    <col min="18" max="18" width="159" bestFit="1" customWidth="1"/>
    <col min="19" max="19" width="193.140625" bestFit="1" customWidth="1"/>
    <col min="20" max="21" width="189.85546875" bestFit="1" customWidth="1"/>
    <col min="22" max="22" width="177.28515625" bestFit="1" customWidth="1"/>
    <col min="23" max="23" width="128.5703125" bestFit="1" customWidth="1"/>
    <col min="24" max="24" width="123.28515625" bestFit="1" customWidth="1"/>
    <col min="25" max="25" width="255.7109375" bestFit="1" customWidth="1"/>
    <col min="26" max="26" width="206" bestFit="1" customWidth="1"/>
    <col min="27" max="27" width="206.28515625" bestFit="1" customWidth="1"/>
    <col min="28" max="28" width="208.7109375" bestFit="1" customWidth="1"/>
    <col min="29" max="30" width="255.7109375" bestFit="1" customWidth="1"/>
    <col min="31" max="31" width="247.5703125" bestFit="1" customWidth="1"/>
    <col min="32" max="32" width="255.7109375" bestFit="1" customWidth="1"/>
    <col min="33" max="33" width="209.7109375" bestFit="1" customWidth="1"/>
    <col min="34" max="34" width="255.7109375" bestFit="1" customWidth="1"/>
    <col min="35" max="35" width="210.5703125" bestFit="1" customWidth="1"/>
    <col min="36" max="36" width="210.85546875" bestFit="1" customWidth="1"/>
    <col min="37" max="37" width="255.7109375" bestFit="1" customWidth="1"/>
    <col min="38" max="38" width="221.42578125" bestFit="1" customWidth="1"/>
    <col min="39" max="39" width="213.42578125" bestFit="1" customWidth="1"/>
    <col min="40" max="40" width="214.140625" bestFit="1" customWidth="1"/>
    <col min="41" max="41" width="255.7109375" bestFit="1" customWidth="1"/>
    <col min="42" max="42" width="214.28515625" bestFit="1" customWidth="1"/>
    <col min="43" max="43" width="202.7109375" bestFit="1" customWidth="1"/>
    <col min="44" max="44" width="202.5703125" bestFit="1" customWidth="1"/>
    <col min="45" max="45" width="202.85546875" bestFit="1" customWidth="1"/>
    <col min="46" max="46" width="255.7109375" bestFit="1" customWidth="1"/>
    <col min="47" max="47" width="205.140625" bestFit="1" customWidth="1"/>
    <col min="48" max="48" width="205.42578125" bestFit="1" customWidth="1"/>
    <col min="49" max="49" width="206.140625" bestFit="1" customWidth="1"/>
    <col min="50" max="50" width="206" bestFit="1" customWidth="1"/>
    <col min="51" max="51" width="206.28515625" bestFit="1" customWidth="1"/>
    <col min="52" max="52" width="149.42578125" bestFit="1" customWidth="1"/>
    <col min="53" max="53" width="164.42578125" bestFit="1" customWidth="1"/>
    <col min="54" max="54" width="148.140625" bestFit="1" customWidth="1"/>
    <col min="55" max="55" width="163.140625" bestFit="1" customWidth="1"/>
    <col min="56" max="56" width="162.7109375" bestFit="1" customWidth="1"/>
    <col min="57" max="57" width="153.42578125" bestFit="1" customWidth="1"/>
    <col min="58" max="58" width="166" bestFit="1" customWidth="1"/>
    <col min="59" max="59" width="162.7109375" bestFit="1" customWidth="1"/>
    <col min="60" max="60" width="159.5703125" bestFit="1" customWidth="1"/>
    <col min="61" max="61" width="150.85546875" bestFit="1" customWidth="1"/>
    <col min="62" max="62" width="152.42578125" bestFit="1" customWidth="1"/>
    <col min="63" max="63" width="169" bestFit="1" customWidth="1"/>
    <col min="64" max="64" width="143.5703125" bestFit="1" customWidth="1"/>
    <col min="65" max="65" width="255.7109375" bestFit="1" customWidth="1"/>
    <col min="66" max="66" width="154.28515625" bestFit="1" customWidth="1"/>
    <col min="67" max="67" width="134" bestFit="1" customWidth="1"/>
    <col min="68" max="68" width="158.42578125" bestFit="1" customWidth="1"/>
    <col min="69" max="69" width="255.7109375" bestFit="1" customWidth="1"/>
    <col min="70" max="70" width="149" bestFit="1" customWidth="1"/>
    <col min="71" max="71" width="144.85546875" bestFit="1" customWidth="1"/>
    <col min="72" max="72" width="187.85546875" bestFit="1" customWidth="1"/>
    <col min="73" max="73" width="147.7109375" bestFit="1" customWidth="1"/>
    <col min="74" max="74" width="143.5703125" bestFit="1" customWidth="1"/>
    <col min="75" max="75" width="176.85546875" bestFit="1" customWidth="1"/>
    <col min="76" max="76" width="138.140625" bestFit="1" customWidth="1"/>
    <col min="77" max="77" width="134" bestFit="1" customWidth="1"/>
    <col min="78" max="78" width="152.28515625" bestFit="1" customWidth="1"/>
    <col min="79" max="79" width="154.7109375" bestFit="1" customWidth="1"/>
    <col min="80" max="80" width="145.28515625" bestFit="1" customWidth="1"/>
    <col min="81" max="81" width="255.7109375" bestFit="1" customWidth="1"/>
    <col min="82" max="82" width="154.28515625" bestFit="1" customWidth="1"/>
    <col min="83" max="83" width="178.5703125" bestFit="1" customWidth="1"/>
    <col min="84" max="84" width="183.5703125" bestFit="1" customWidth="1"/>
    <col min="85" max="85" width="159" bestFit="1" customWidth="1"/>
    <col min="86" max="86" width="215.42578125" bestFit="1" customWidth="1"/>
    <col min="87" max="87" width="154" bestFit="1" customWidth="1"/>
    <col min="88" max="88" width="144.5703125" bestFit="1" customWidth="1"/>
    <col min="89" max="89" width="255.7109375" bestFit="1" customWidth="1"/>
    <col min="90" max="90" width="153.42578125" bestFit="1" customWidth="1"/>
    <col min="91" max="91" width="177.85546875" bestFit="1" customWidth="1"/>
    <col min="92" max="92" width="182.7109375" bestFit="1" customWidth="1"/>
    <col min="93" max="93" width="191.42578125" bestFit="1" customWidth="1"/>
    <col min="94" max="94" width="214.42578125" bestFit="1" customWidth="1"/>
    <col min="95" max="95" width="212.140625" bestFit="1" customWidth="1"/>
    <col min="96" max="98" width="255.7109375" bestFit="1" customWidth="1"/>
    <col min="99" max="99" width="191.5703125" bestFit="1" customWidth="1"/>
    <col min="100" max="100" width="196.42578125" bestFit="1" customWidth="1"/>
    <col min="101" max="101" width="171.85546875" bestFit="1" customWidth="1"/>
    <col min="102" max="102" width="155.140625" bestFit="1" customWidth="1"/>
    <col min="103" max="103" width="128" bestFit="1" customWidth="1"/>
    <col min="104" max="104" width="112.140625" bestFit="1" customWidth="1"/>
    <col min="105" max="105" width="123.28515625" bestFit="1" customWidth="1"/>
    <col min="106" max="106" width="125.42578125" bestFit="1" customWidth="1"/>
    <col min="107" max="107" width="126.28515625" bestFit="1" customWidth="1"/>
    <col min="108" max="108" width="150.85546875" bestFit="1" customWidth="1"/>
    <col min="109" max="109" width="255.7109375" bestFit="1" customWidth="1"/>
    <col min="110" max="110" width="191.28515625" bestFit="1" customWidth="1"/>
    <col min="111" max="111" width="255.7109375" bestFit="1" customWidth="1"/>
    <col min="112" max="112" width="201.42578125" bestFit="1" customWidth="1"/>
    <col min="113" max="113" width="172" bestFit="1" customWidth="1"/>
    <col min="114" max="116" width="255.7109375" bestFit="1" customWidth="1"/>
    <col min="117" max="117" width="91.42578125" bestFit="1" customWidth="1"/>
    <col min="118" max="118" width="91.5703125" bestFit="1" customWidth="1"/>
    <col min="119" max="119" width="134.85546875" bestFit="1" customWidth="1"/>
    <col min="120" max="120" width="74.140625" bestFit="1" customWidth="1"/>
    <col min="121" max="121" width="92.7109375" bestFit="1" customWidth="1"/>
    <col min="122" max="122" width="190.28515625" bestFit="1" customWidth="1"/>
    <col min="123" max="123" width="75.85546875" bestFit="1" customWidth="1"/>
    <col min="124" max="124" width="91.28515625" bestFit="1" customWidth="1"/>
    <col min="125" max="125" width="99.140625" bestFit="1" customWidth="1"/>
    <col min="126" max="126" width="97" bestFit="1" customWidth="1"/>
    <col min="127" max="127" width="212.5703125" bestFit="1" customWidth="1"/>
    <col min="128" max="128" width="118.28515625" bestFit="1" customWidth="1"/>
    <col min="129" max="129" width="127.28515625" bestFit="1" customWidth="1"/>
    <col min="130" max="130" width="114.85546875" bestFit="1" customWidth="1"/>
    <col min="131" max="131" width="97.85546875" bestFit="1" customWidth="1"/>
    <col min="132" max="132" width="98.7109375" bestFit="1" customWidth="1"/>
    <col min="133" max="133" width="120.85546875" bestFit="1" customWidth="1"/>
    <col min="134" max="134" width="120.140625" bestFit="1" customWidth="1"/>
    <col min="135" max="135" width="119.42578125" bestFit="1" customWidth="1"/>
    <col min="136" max="136" width="161.140625" bestFit="1" customWidth="1"/>
    <col min="137" max="137" width="110.85546875" bestFit="1" customWidth="1"/>
    <col min="138" max="138" width="184.5703125" bestFit="1" customWidth="1"/>
    <col min="139" max="139" width="227.140625" bestFit="1" customWidth="1"/>
    <col min="140" max="140" width="204.42578125" bestFit="1" customWidth="1"/>
    <col min="141" max="141" width="153.140625" bestFit="1" customWidth="1"/>
    <col min="142" max="142" width="163.28515625" bestFit="1" customWidth="1"/>
    <col min="143" max="143" width="220.28515625" bestFit="1" customWidth="1"/>
    <col min="144" max="144" width="197.42578125" bestFit="1" customWidth="1"/>
    <col min="145" max="145" width="146.28515625" bestFit="1" customWidth="1"/>
    <col min="146" max="146" width="133" bestFit="1" customWidth="1"/>
    <col min="147" max="147" width="132.140625" bestFit="1" customWidth="1"/>
    <col min="148" max="148" width="171.7109375" bestFit="1" customWidth="1"/>
    <col min="149" max="149" width="140.28515625" bestFit="1" customWidth="1"/>
    <col min="150" max="150" width="136.85546875" bestFit="1" customWidth="1"/>
    <col min="151" max="151" width="130.7109375" bestFit="1" customWidth="1"/>
    <col min="152" max="152" width="219.28515625" bestFit="1" customWidth="1"/>
    <col min="153" max="155" width="255.7109375" bestFit="1" customWidth="1"/>
    <col min="156" max="156" width="87" bestFit="1" customWidth="1"/>
    <col min="157" max="157" width="86" bestFit="1" customWidth="1"/>
    <col min="158" max="158" width="133.28515625" bestFit="1" customWidth="1"/>
    <col min="159" max="159" width="123.85546875" bestFit="1" customWidth="1"/>
    <col min="160" max="160" width="106.140625" bestFit="1" customWidth="1"/>
    <col min="161" max="161" width="111.5703125" bestFit="1" customWidth="1"/>
    <col min="162" max="162" width="114.28515625" bestFit="1" customWidth="1"/>
    <col min="163" max="163" width="127.140625" bestFit="1" customWidth="1"/>
    <col min="164" max="164" width="68.85546875" bestFit="1" customWidth="1"/>
    <col min="165" max="165" width="58.85546875" bestFit="1" customWidth="1"/>
    <col min="166" max="166" width="207.28515625" bestFit="1" customWidth="1"/>
    <col min="167" max="167" width="108.140625" bestFit="1" customWidth="1"/>
    <col min="168" max="168" width="50.7109375" bestFit="1" customWidth="1"/>
    <col min="169" max="169" width="89.28515625" bestFit="1" customWidth="1"/>
    <col min="170" max="170" width="63" bestFit="1" customWidth="1"/>
    <col min="171" max="171" width="78.7109375" bestFit="1" customWidth="1"/>
    <col min="172" max="172" width="82.5703125" bestFit="1" customWidth="1"/>
    <col min="173" max="173" width="104.7109375" bestFit="1" customWidth="1"/>
    <col min="174" max="174" width="129.28515625" bestFit="1" customWidth="1"/>
    <col min="175" max="175" width="118.5703125" bestFit="1" customWidth="1"/>
    <col min="176" max="176" width="70" bestFit="1" customWidth="1"/>
    <col min="177" max="177" width="80.42578125" bestFit="1" customWidth="1"/>
    <col min="178" max="178" width="81.5703125" bestFit="1" customWidth="1"/>
    <col min="179" max="179" width="45.85546875" bestFit="1" customWidth="1"/>
    <col min="180" max="180" width="148.85546875" bestFit="1" customWidth="1"/>
    <col min="181" max="181" width="104.7109375" bestFit="1" customWidth="1"/>
    <col min="182" max="182" width="160.28515625" bestFit="1" customWidth="1"/>
    <col min="183" max="183" width="56.42578125" bestFit="1" customWidth="1"/>
    <col min="184" max="184" width="41.5703125" bestFit="1" customWidth="1"/>
    <col min="185" max="185" width="77.42578125" bestFit="1" customWidth="1"/>
    <col min="186" max="186" width="142.42578125" bestFit="1" customWidth="1"/>
    <col min="187" max="187" width="61.140625" bestFit="1" customWidth="1"/>
    <col min="188" max="188" width="55.42578125" bestFit="1" customWidth="1"/>
    <col min="189" max="190" width="47.28515625" bestFit="1" customWidth="1"/>
    <col min="191" max="191" width="57.85546875" bestFit="1" customWidth="1"/>
    <col min="192" max="192" width="59" bestFit="1" customWidth="1"/>
    <col min="193" max="193" width="81.140625" bestFit="1" customWidth="1"/>
    <col min="194" max="194" width="42.42578125" bestFit="1" customWidth="1"/>
    <col min="195" max="195" width="48.28515625" bestFit="1" customWidth="1"/>
    <col min="196" max="196" width="40.42578125" bestFit="1" customWidth="1"/>
    <col min="197" max="197" width="40.140625" bestFit="1" customWidth="1"/>
    <col min="198" max="198" width="50.85546875" bestFit="1" customWidth="1"/>
    <col min="199" max="199" width="52.28515625" bestFit="1" customWidth="1"/>
    <col min="200" max="200" width="61.42578125" bestFit="1" customWidth="1"/>
    <col min="201" max="201" width="189.5703125" bestFit="1" customWidth="1"/>
    <col min="202" max="202" width="63" bestFit="1" customWidth="1"/>
    <col min="203" max="203" width="47.85546875" bestFit="1" customWidth="1"/>
    <col min="204" max="204" width="196.42578125" bestFit="1" customWidth="1"/>
    <col min="205" max="205" width="65.85546875" bestFit="1" customWidth="1"/>
    <col min="206" max="206" width="72.85546875" bestFit="1" customWidth="1"/>
    <col min="207" max="207" width="81.28515625" bestFit="1" customWidth="1"/>
    <col min="208" max="208" width="79" bestFit="1" customWidth="1"/>
    <col min="209" max="209" width="90.28515625" bestFit="1" customWidth="1"/>
    <col min="210" max="210" width="77.85546875" bestFit="1" customWidth="1"/>
    <col min="211" max="211" width="79" bestFit="1" customWidth="1"/>
    <col min="212" max="212" width="82.28515625" bestFit="1" customWidth="1"/>
    <col min="213" max="213" width="112.28515625" bestFit="1" customWidth="1"/>
    <col min="214" max="214" width="111.140625" bestFit="1" customWidth="1"/>
    <col min="215" max="215" width="85.85546875" bestFit="1" customWidth="1"/>
    <col min="216" max="216" width="84.42578125" bestFit="1" customWidth="1"/>
    <col min="217" max="217" width="94" bestFit="1" customWidth="1"/>
    <col min="218" max="218" width="85.85546875" bestFit="1" customWidth="1"/>
    <col min="219" max="219" width="120.5703125" bestFit="1" customWidth="1"/>
    <col min="220" max="220" width="94.85546875" bestFit="1" customWidth="1"/>
    <col min="221" max="221" width="108" bestFit="1" customWidth="1"/>
    <col min="222" max="222" width="90.85546875" bestFit="1" customWidth="1"/>
    <col min="223" max="223" width="112.140625" bestFit="1" customWidth="1"/>
    <col min="224" max="224" width="73.28515625" bestFit="1" customWidth="1"/>
    <col min="225" max="225" width="107.85546875" bestFit="1" customWidth="1"/>
    <col min="226" max="226" width="85" bestFit="1" customWidth="1"/>
    <col min="227" max="227" width="90.140625" bestFit="1" customWidth="1"/>
    <col min="228" max="228" width="129.28515625" bestFit="1" customWidth="1"/>
    <col min="229" max="229" width="92.140625" bestFit="1" customWidth="1"/>
    <col min="230" max="230" width="134.42578125" bestFit="1" customWidth="1"/>
    <col min="231" max="231" width="132" bestFit="1" customWidth="1"/>
    <col min="232" max="232" width="143.5703125" bestFit="1" customWidth="1"/>
    <col min="233" max="233" width="130.85546875" bestFit="1" customWidth="1"/>
    <col min="234" max="234" width="141.85546875" bestFit="1" customWidth="1"/>
    <col min="235" max="235" width="81.7109375" bestFit="1" customWidth="1"/>
    <col min="236" max="236" width="122.85546875" bestFit="1" customWidth="1"/>
    <col min="237" max="237" width="110.7109375" bestFit="1" customWidth="1"/>
    <col min="238" max="238" width="72.28515625" bestFit="1" customWidth="1"/>
    <col min="239" max="239" width="96.5703125" bestFit="1" customWidth="1"/>
    <col min="240" max="240" width="50.140625" bestFit="1" customWidth="1"/>
    <col min="241" max="241" width="48" bestFit="1" customWidth="1"/>
    <col min="242" max="242" width="53.140625" bestFit="1" customWidth="1"/>
    <col min="243" max="243" width="70.7109375" bestFit="1" customWidth="1"/>
    <col min="244" max="244" width="56.140625" bestFit="1" customWidth="1"/>
    <col min="245" max="245" width="48.28515625" bestFit="1" customWidth="1"/>
    <col min="246" max="246" width="69.28515625" bestFit="1" customWidth="1"/>
    <col min="247" max="247" width="74.28515625" bestFit="1" customWidth="1"/>
    <col min="248" max="248" width="55.28515625" bestFit="1" customWidth="1"/>
    <col min="249" max="249" width="53.140625" bestFit="1" customWidth="1"/>
    <col min="250" max="250" width="58" bestFit="1" customWidth="1"/>
    <col min="251" max="251" width="76" bestFit="1" customWidth="1"/>
    <col min="252" max="252" width="61.28515625" bestFit="1" customWidth="1"/>
    <col min="253" max="253" width="53" bestFit="1" customWidth="1"/>
    <col min="254" max="254" width="82.28515625" bestFit="1" customWidth="1"/>
    <col min="255" max="255" width="24.7109375" bestFit="1" customWidth="1"/>
    <col min="256" max="256" width="50.5703125" bestFit="1" customWidth="1"/>
    <col min="257" max="257" width="126.140625" bestFit="1" customWidth="1"/>
    <col min="258" max="258" width="228.28515625" bestFit="1" customWidth="1"/>
    <col min="259" max="259" width="118.85546875" bestFit="1" customWidth="1"/>
    <col min="260" max="260" width="96.5703125" bestFit="1" customWidth="1"/>
    <col min="261" max="261" width="98" bestFit="1" customWidth="1"/>
    <col min="262" max="262" width="128.42578125" bestFit="1" customWidth="1"/>
    <col min="263" max="263" width="100.140625" bestFit="1" customWidth="1"/>
    <col min="264" max="264" width="88.140625" bestFit="1" customWidth="1"/>
    <col min="265" max="265" width="100.28515625" bestFit="1" customWidth="1"/>
    <col min="266" max="266" width="86" bestFit="1" customWidth="1"/>
    <col min="267" max="267" width="66.42578125" bestFit="1" customWidth="1"/>
    <col min="268" max="270" width="255.7109375" bestFit="1" customWidth="1"/>
    <col min="271" max="271" width="86.5703125" bestFit="1" customWidth="1"/>
  </cols>
  <sheetData>
    <row r="1" spans="1:80" s="124" customFormat="1" x14ac:dyDescent="0.25">
      <c r="A1" s="124" t="s">
        <v>4</v>
      </c>
      <c r="B1" s="124" t="s">
        <v>5</v>
      </c>
      <c r="C1" s="124" t="s">
        <v>6</v>
      </c>
      <c r="D1" s="124" t="s">
        <v>7</v>
      </c>
      <c r="E1" s="124" t="s">
        <v>8</v>
      </c>
      <c r="F1" s="124" t="s">
        <v>9</v>
      </c>
      <c r="G1" s="124" t="s">
        <v>10</v>
      </c>
      <c r="H1" s="124" t="s">
        <v>11</v>
      </c>
      <c r="I1" s="124" t="s">
        <v>12</v>
      </c>
      <c r="J1" s="124" t="s">
        <v>13</v>
      </c>
      <c r="K1" s="124" t="s">
        <v>14</v>
      </c>
      <c r="L1" s="124" t="s">
        <v>171</v>
      </c>
      <c r="M1" s="124" t="s">
        <v>172</v>
      </c>
      <c r="N1" s="124" t="s">
        <v>173</v>
      </c>
      <c r="O1" s="124" t="s">
        <v>174</v>
      </c>
      <c r="P1" s="124" t="s">
        <v>175</v>
      </c>
      <c r="Q1" s="124" t="s">
        <v>176</v>
      </c>
      <c r="R1" s="124" t="s">
        <v>177</v>
      </c>
      <c r="S1" s="124" t="s">
        <v>178</v>
      </c>
      <c r="T1" s="124" t="s">
        <v>179</v>
      </c>
      <c r="U1" s="124" t="s">
        <v>180</v>
      </c>
      <c r="V1" s="124" t="s">
        <v>181</v>
      </c>
      <c r="W1" s="124" t="s">
        <v>182</v>
      </c>
      <c r="X1" s="124" t="s">
        <v>183</v>
      </c>
      <c r="Y1" s="124" t="s">
        <v>184</v>
      </c>
      <c r="Z1" s="124" t="s">
        <v>185</v>
      </c>
      <c r="AA1" s="124" t="s">
        <v>186</v>
      </c>
      <c r="AB1" s="124" t="s">
        <v>187</v>
      </c>
      <c r="AC1" s="124" t="s">
        <v>188</v>
      </c>
      <c r="AD1" s="124" t="s">
        <v>317</v>
      </c>
      <c r="AE1" s="124" t="s">
        <v>318</v>
      </c>
      <c r="AF1" s="124" t="s">
        <v>319</v>
      </c>
      <c r="AG1" s="124" t="s">
        <v>189</v>
      </c>
      <c r="AH1" s="124" t="s">
        <v>190</v>
      </c>
      <c r="AI1" s="124" t="s">
        <v>191</v>
      </c>
      <c r="AJ1" s="124" t="s">
        <v>192</v>
      </c>
      <c r="AK1" s="124" t="s">
        <v>193</v>
      </c>
      <c r="AL1" s="124" t="s">
        <v>194</v>
      </c>
      <c r="AM1" s="124" t="s">
        <v>195</v>
      </c>
      <c r="AN1" s="124" t="s">
        <v>196</v>
      </c>
      <c r="AO1" s="124" t="s">
        <v>197</v>
      </c>
      <c r="AP1" s="124" t="s">
        <v>198</v>
      </c>
      <c r="AQ1" s="124" t="s">
        <v>199</v>
      </c>
      <c r="AR1" s="124" t="s">
        <v>200</v>
      </c>
      <c r="AS1" s="124" t="s">
        <v>201</v>
      </c>
      <c r="AT1" s="124" t="s">
        <v>202</v>
      </c>
      <c r="AU1" s="124" t="s">
        <v>310</v>
      </c>
      <c r="AV1" s="124" t="s">
        <v>203</v>
      </c>
      <c r="AW1" s="124" t="s">
        <v>204</v>
      </c>
      <c r="AX1" s="124" t="s">
        <v>205</v>
      </c>
      <c r="AY1" s="124" t="s">
        <v>206</v>
      </c>
      <c r="AZ1" s="124" t="s">
        <v>207</v>
      </c>
      <c r="BA1" s="124" t="s">
        <v>208</v>
      </c>
      <c r="BB1" s="124" t="s">
        <v>209</v>
      </c>
      <c r="BC1" s="124" t="s">
        <v>210</v>
      </c>
      <c r="BD1" s="124" t="s">
        <v>211</v>
      </c>
      <c r="BE1" s="124" t="s">
        <v>212</v>
      </c>
      <c r="BF1" s="124" t="s">
        <v>213</v>
      </c>
      <c r="BG1" s="124" t="s">
        <v>214</v>
      </c>
      <c r="BH1" s="124" t="s">
        <v>215</v>
      </c>
      <c r="BI1" s="124" t="s">
        <v>216</v>
      </c>
      <c r="BJ1" s="124" t="s">
        <v>217</v>
      </c>
      <c r="BK1" s="124" t="s">
        <v>218</v>
      </c>
      <c r="BL1" s="124" t="s">
        <v>219</v>
      </c>
      <c r="BM1" s="124" t="s">
        <v>220</v>
      </c>
      <c r="BN1" s="124" t="s">
        <v>221</v>
      </c>
      <c r="BO1" s="124" t="s">
        <v>222</v>
      </c>
      <c r="BP1" s="124" t="s">
        <v>223</v>
      </c>
      <c r="BQ1" s="124" t="s">
        <v>224</v>
      </c>
      <c r="BR1" s="124" t="s">
        <v>225</v>
      </c>
      <c r="BS1" s="124" t="s">
        <v>226</v>
      </c>
      <c r="BT1" s="124" t="s">
        <v>227</v>
      </c>
      <c r="BU1" s="124" t="s">
        <v>228</v>
      </c>
      <c r="BV1" s="124" t="s">
        <v>229</v>
      </c>
      <c r="BW1" s="124" t="s">
        <v>230</v>
      </c>
      <c r="BX1" s="124" t="s">
        <v>231</v>
      </c>
      <c r="BY1" s="124" t="s">
        <v>232</v>
      </c>
      <c r="BZ1" s="124" t="s">
        <v>233</v>
      </c>
      <c r="CA1" s="124" t="s">
        <v>234</v>
      </c>
      <c r="CB1" s="124" t="s">
        <v>235</v>
      </c>
    </row>
    <row r="2" spans="1:80" x14ac:dyDescent="0.25"/>
    <row r="3" spans="1:80" s="109" customFormat="1" ht="51.75" customHeight="1" x14ac:dyDescent="0.25">
      <c r="A3" s="103" t="s">
        <v>2</v>
      </c>
      <c r="L3" s="110">
        <f>IF(AND(L2="Sim",M2="Sim"),3,IF(AND(L2="Sim",M2="Não"),2,0))</f>
        <v>0</v>
      </c>
      <c r="N3" s="110">
        <f>IF(AND(N2="Sim",P2="Sim"),3,0)</f>
        <v>0</v>
      </c>
      <c r="Q3" s="110">
        <f>IF(Q2="sim",2,0)</f>
        <v>0</v>
      </c>
      <c r="R3" s="110">
        <f>IF(R2="sim",2,0)</f>
        <v>0</v>
      </c>
      <c r="T3" s="110">
        <f>IF(AND(T2="Sim",V2="Sim"),3,IF(AND(T2="Sim",V2="Não"),2,0))</f>
        <v>0</v>
      </c>
      <c r="W3" s="103">
        <f>IF(W2="≥ 60%",3,IF(W2="≥ 40% e &lt; 60%",2,IF(W2="≥ 20% e &lt; 40%",1,0)))</f>
        <v>0</v>
      </c>
      <c r="Y3" s="103">
        <f>IF(Y2="≥ 60%",3,IF(Y2="≥ 40% e &lt; 60%",2,IF(Y2="≥ 20% e &lt; 40%",1,0)))</f>
        <v>0</v>
      </c>
      <c r="Z3" s="103">
        <f>IF(AND(Z2="Sim",AA2="Sim",AB2="Sim"),3,IF(AND(Z2="Sim",AA2="Sim"),2,0))</f>
        <v>0</v>
      </c>
      <c r="AC3" s="111"/>
      <c r="AD3" s="103"/>
      <c r="AE3" s="103" t="e">
        <f>IF(AD5&gt;=80,5,IF(AD5&gt;=60,4,IF(AD5&gt;=40,3,IF(AD5&gt;=20,2,1))))</f>
        <v>#VALUE!</v>
      </c>
      <c r="AF3" s="112"/>
      <c r="AG3" s="110">
        <f>IF(AG2="sim",3,0)</f>
        <v>0</v>
      </c>
      <c r="AH3" s="110">
        <f>IF(AH2="sim",3,0)</f>
        <v>0</v>
      </c>
      <c r="AI3" s="110">
        <f>IF(AI2="sim",3,0)</f>
        <v>0</v>
      </c>
      <c r="AJ3" s="110">
        <f t="shared" ref="AJ3:AQ3" si="0">IF(AJ2="sim",3,0)</f>
        <v>0</v>
      </c>
      <c r="AK3" s="110">
        <f t="shared" si="0"/>
        <v>0</v>
      </c>
      <c r="AL3" s="110">
        <f>IF(AL2="sim",2,0)</f>
        <v>0</v>
      </c>
      <c r="AM3" s="110">
        <f t="shared" si="0"/>
        <v>0</v>
      </c>
      <c r="AN3" s="110">
        <f>IF(AND(AN2="Sim",AO2="Sim"),3,IF(AND(AN2="Sim",AO2="Não"),2,0))</f>
        <v>0</v>
      </c>
      <c r="AP3" s="110">
        <f t="shared" si="0"/>
        <v>0</v>
      </c>
      <c r="AQ3" s="110">
        <f t="shared" si="0"/>
        <v>0</v>
      </c>
      <c r="AR3" s="103">
        <f>IF(AR2="≤ 10%",3,IF(AR2="&gt; 10% e ≤ 20%",2,IF(AR2="&gt; 20%",1,0)))</f>
        <v>0</v>
      </c>
      <c r="AS3" s="110">
        <f>IF(AS2="sim",2,0)</f>
        <v>0</v>
      </c>
      <c r="AU3" s="103">
        <f>IF(AU2="&gt; 20% e ≤ 40%",2,IF(AU2="≤ 20%",3,0))</f>
        <v>0</v>
      </c>
      <c r="AW3" s="110">
        <f>IF(AW2="sim",3,0)</f>
        <v>0</v>
      </c>
      <c r="AX3" s="103">
        <f>IF(AND(AX2="Sim",AZ2="≥ 70%"),2,IF(AND(AX2="Sim",AZ2="&lt; 70%"),1,0))</f>
        <v>0</v>
      </c>
      <c r="BA3" s="103">
        <f>IF(AND(BA2="Sim",BB2="Sim"),2,IF(OR(BA2="Sim",BB2="Sim"),1,0))</f>
        <v>0</v>
      </c>
      <c r="BD3" s="103">
        <f>IF(AND(BD2="Sim",BE2="Sim"),2,IF(AND(BD2="Sim",BF2="Sim"),2,IF(AND(BE2="Sim",BF2="Sim"),2,IF(OR(BD2="Sim",BE2="Sim",BF2="Sim"),1,0))))</f>
        <v>0</v>
      </c>
      <c r="BH3" s="110">
        <f>IF(BH2="sim",2,0)</f>
        <v>0</v>
      </c>
      <c r="BI3" s="103">
        <f>IF(AND(BI2="≥ 5 audiências de planejamento"),2,IF(AND(BI2="≥ 1 e &lt; 5 audiências de planejamento"),1,0))</f>
        <v>0</v>
      </c>
      <c r="BJ3" s="103"/>
      <c r="BK3" s="110">
        <f>IF(BK2="sim",2,0)</f>
        <v>0</v>
      </c>
      <c r="BM3" s="110">
        <f>IF(COUNTIF(BM2:BQ2,"Sim")=5,3,IF(AND(BM2="Sim",COUNTIF(BN2:BQ2,"Sim")&gt;=2),2,IF(AND(BM2="Sim",COUNTIF(BN2:BQ2,"Sim")&gt;=1),1,0)))</f>
        <v>0</v>
      </c>
      <c r="BR3" s="110">
        <f>IF(BR2="sim",3,0)</f>
        <v>0</v>
      </c>
      <c r="BS3" s="103">
        <f>IF(AND(BS2="Sim"),2,IF(AND(BS2="Não",BT2="Sim"),1,0))</f>
        <v>0</v>
      </c>
      <c r="BU3" s="103">
        <f>IF(AND(BU2="Sim",BV2="≥ 40 horas"),3,IF(AND(BU2="Sim",BV2="≥ 20 e &lt; 40 horas"),2,IF(AND(BU2="Sim",BV2="&lt; 20 horas"),1,0)))</f>
        <v>0</v>
      </c>
      <c r="BW3" s="110">
        <f>IF(BW2="sim",2,0)</f>
        <v>0</v>
      </c>
      <c r="BX3" s="103">
        <f>IF(AND(BX2="Sim",BY2="Sim"),2,IF(AND(BX2="Sim",BY2="Não"),1,0))</f>
        <v>0</v>
      </c>
      <c r="BZ3" s="110">
        <f>IF(BZ2="sim",3,0)</f>
        <v>0</v>
      </c>
      <c r="CA3" s="110">
        <f>IF(CA2="sim",3,0)</f>
        <v>0</v>
      </c>
    </row>
    <row r="4" spans="1:80" s="28" customFormat="1" ht="33" customHeight="1" x14ac:dyDescent="0.45">
      <c r="C4" s="96" t="s">
        <v>1299</v>
      </c>
      <c r="E4" s="133" t="e">
        <f>SUM(L3:CA3)</f>
        <v>#VALUE!</v>
      </c>
      <c r="F4" s="156" t="s">
        <v>320</v>
      </c>
      <c r="G4" s="156" t="s">
        <v>320</v>
      </c>
      <c r="H4" s="156" t="s">
        <v>320</v>
      </c>
      <c r="I4" s="156" t="s">
        <v>320</v>
      </c>
      <c r="J4" s="156" t="s">
        <v>320</v>
      </c>
      <c r="K4" s="156" t="s">
        <v>320</v>
      </c>
      <c r="L4" s="29" t="s">
        <v>144</v>
      </c>
      <c r="N4" s="29" t="s">
        <v>144</v>
      </c>
      <c r="O4" s="156" t="s">
        <v>320</v>
      </c>
      <c r="Q4" s="29" t="s">
        <v>144</v>
      </c>
      <c r="R4" s="29" t="s">
        <v>144</v>
      </c>
      <c r="S4" s="156" t="s">
        <v>320</v>
      </c>
      <c r="T4" s="29" t="s">
        <v>144</v>
      </c>
      <c r="U4" s="156" t="s">
        <v>320</v>
      </c>
      <c r="W4" s="30" t="s">
        <v>144</v>
      </c>
      <c r="X4" s="156" t="s">
        <v>320</v>
      </c>
      <c r="Y4" s="30" t="s">
        <v>144</v>
      </c>
      <c r="Z4" s="30" t="s">
        <v>144</v>
      </c>
      <c r="AC4" s="52" t="s">
        <v>322</v>
      </c>
      <c r="AD4" s="54"/>
      <c r="AE4" s="30" t="s">
        <v>144</v>
      </c>
      <c r="AF4" s="31"/>
      <c r="AG4" s="29" t="s">
        <v>144</v>
      </c>
      <c r="AH4" s="29" t="s">
        <v>144</v>
      </c>
      <c r="AI4" s="29" t="s">
        <v>144</v>
      </c>
      <c r="AJ4" s="29" t="s">
        <v>144</v>
      </c>
      <c r="AK4" s="29" t="s">
        <v>144</v>
      </c>
      <c r="AL4" s="29" t="s">
        <v>144</v>
      </c>
      <c r="AM4" s="29" t="s">
        <v>144</v>
      </c>
      <c r="AN4" s="29" t="s">
        <v>144</v>
      </c>
      <c r="AP4" s="29" t="s">
        <v>144</v>
      </c>
      <c r="AQ4" s="29" t="s">
        <v>144</v>
      </c>
      <c r="AR4" s="30" t="s">
        <v>144</v>
      </c>
      <c r="AS4" s="29" t="s">
        <v>144</v>
      </c>
      <c r="AT4" s="156" t="s">
        <v>320</v>
      </c>
      <c r="AU4" s="30" t="s">
        <v>144</v>
      </c>
      <c r="AV4" s="156" t="s">
        <v>320</v>
      </c>
      <c r="AW4" s="29" t="s">
        <v>144</v>
      </c>
      <c r="AX4" s="30" t="s">
        <v>144</v>
      </c>
      <c r="AY4" s="156" t="s">
        <v>320</v>
      </c>
      <c r="BA4" s="30" t="s">
        <v>144</v>
      </c>
      <c r="BD4" s="30" t="s">
        <v>144</v>
      </c>
      <c r="BE4" s="33"/>
      <c r="BF4" s="34"/>
      <c r="BG4" s="34"/>
      <c r="BH4" s="29" t="s">
        <v>144</v>
      </c>
      <c r="BI4" s="30" t="s">
        <v>144</v>
      </c>
      <c r="BJ4" s="156" t="s">
        <v>320</v>
      </c>
      <c r="BK4" s="29" t="s">
        <v>144</v>
      </c>
      <c r="BL4" s="156" t="s">
        <v>320</v>
      </c>
      <c r="BM4" s="29" t="s">
        <v>144</v>
      </c>
      <c r="BN4" s="32"/>
      <c r="BR4" s="29" t="s">
        <v>144</v>
      </c>
      <c r="BS4" s="30" t="s">
        <v>144</v>
      </c>
      <c r="BU4" s="30" t="s">
        <v>144</v>
      </c>
      <c r="BW4" s="29" t="s">
        <v>144</v>
      </c>
      <c r="BX4" s="30" t="s">
        <v>144</v>
      </c>
      <c r="BZ4" s="29" t="s">
        <v>144</v>
      </c>
      <c r="CA4" s="29" t="s">
        <v>144</v>
      </c>
    </row>
    <row r="5" spans="1:80" s="19" customFormat="1" ht="26.25" x14ac:dyDescent="0.4">
      <c r="F5" s="156"/>
      <c r="G5" s="156"/>
      <c r="H5" s="156"/>
      <c r="I5" s="156"/>
      <c r="J5" s="156"/>
      <c r="K5" s="156"/>
      <c r="L5" s="13" t="s">
        <v>339</v>
      </c>
      <c r="N5" s="13" t="s">
        <v>341</v>
      </c>
      <c r="O5" s="156"/>
      <c r="Q5" s="13" t="s">
        <v>345</v>
      </c>
      <c r="R5" s="13" t="s">
        <v>346</v>
      </c>
      <c r="S5" s="156"/>
      <c r="T5" s="13" t="s">
        <v>348</v>
      </c>
      <c r="U5" s="156"/>
      <c r="W5" s="16" t="s">
        <v>351</v>
      </c>
      <c r="X5" s="156"/>
      <c r="Y5" s="16" t="s">
        <v>355</v>
      </c>
      <c r="Z5" s="16" t="s">
        <v>359</v>
      </c>
      <c r="AC5" s="49" t="s">
        <v>321</v>
      </c>
      <c r="AD5" s="53" t="e">
        <f>(SUBSTITUTE(AD2,".",",")+SUBSTITUTE(AE2,".",",")+SUBSTITUTE(AF2,".",","))/3*100</f>
        <v>#VALUE!</v>
      </c>
      <c r="AE5" s="16" t="s">
        <v>362</v>
      </c>
      <c r="AF5" s="22"/>
      <c r="AG5" s="13" t="s">
        <v>367</v>
      </c>
      <c r="AH5" s="13" t="s">
        <v>369</v>
      </c>
      <c r="AI5" s="13" t="s">
        <v>371</v>
      </c>
      <c r="AJ5" s="13" t="s">
        <v>373</v>
      </c>
      <c r="AK5" s="13" t="s">
        <v>375</v>
      </c>
      <c r="AL5" s="13" t="s">
        <v>377</v>
      </c>
      <c r="AM5" s="13" t="s">
        <v>379</v>
      </c>
      <c r="AN5" s="13" t="s">
        <v>381</v>
      </c>
      <c r="AP5" s="13" t="s">
        <v>383</v>
      </c>
      <c r="AQ5" s="13" t="s">
        <v>385</v>
      </c>
      <c r="AR5" s="16" t="s">
        <v>387</v>
      </c>
      <c r="AS5" s="13" t="s">
        <v>389</v>
      </c>
      <c r="AT5" s="156"/>
      <c r="AU5" s="16" t="s">
        <v>391</v>
      </c>
      <c r="AV5" s="156"/>
      <c r="AW5" s="13" t="s">
        <v>394</v>
      </c>
      <c r="AX5" s="16" t="s">
        <v>396</v>
      </c>
      <c r="AY5" s="156"/>
      <c r="BA5" s="16" t="s">
        <v>399</v>
      </c>
      <c r="BD5" s="16" t="s">
        <v>410</v>
      </c>
      <c r="BE5" s="35"/>
      <c r="BF5" s="12"/>
      <c r="BG5" s="12"/>
      <c r="BH5" s="13" t="s">
        <v>402</v>
      </c>
      <c r="BI5" s="16" t="s">
        <v>406</v>
      </c>
      <c r="BJ5" s="156"/>
      <c r="BK5" s="13" t="s">
        <v>404</v>
      </c>
      <c r="BL5" s="156"/>
      <c r="BM5" s="13" t="s">
        <v>413</v>
      </c>
      <c r="BN5" s="24"/>
      <c r="BR5" s="13" t="s">
        <v>417</v>
      </c>
      <c r="BS5" s="16" t="s">
        <v>419</v>
      </c>
      <c r="BU5" s="16" t="s">
        <v>325</v>
      </c>
      <c r="BW5" s="13" t="s">
        <v>329</v>
      </c>
      <c r="BX5" s="16" t="s">
        <v>331</v>
      </c>
      <c r="BZ5" s="13" t="s">
        <v>334</v>
      </c>
      <c r="CA5" s="13" t="s">
        <v>337</v>
      </c>
    </row>
    <row r="6" spans="1:80" s="19" customFormat="1" ht="26.25" x14ac:dyDescent="0.4">
      <c r="A6" s="19" t="s">
        <v>324</v>
      </c>
      <c r="F6" s="156"/>
      <c r="G6" s="156"/>
      <c r="H6" s="156"/>
      <c r="I6" s="156"/>
      <c r="J6" s="156"/>
      <c r="K6" s="156"/>
      <c r="L6" s="12" t="s">
        <v>340</v>
      </c>
      <c r="N6" s="12" t="s">
        <v>342</v>
      </c>
      <c r="O6" s="156"/>
      <c r="Q6" s="12" t="s">
        <v>344</v>
      </c>
      <c r="R6" s="12" t="s">
        <v>347</v>
      </c>
      <c r="S6" s="156"/>
      <c r="T6" s="12" t="s">
        <v>349</v>
      </c>
      <c r="U6" s="156"/>
      <c r="W6" s="12" t="s">
        <v>352</v>
      </c>
      <c r="X6" s="156"/>
      <c r="Y6" s="12" t="s">
        <v>356</v>
      </c>
      <c r="Z6" s="16" t="s">
        <v>360</v>
      </c>
      <c r="AC6" s="23"/>
      <c r="AD6" s="18"/>
      <c r="AE6" s="12" t="s">
        <v>363</v>
      </c>
      <c r="AG6" s="12" t="s">
        <v>368</v>
      </c>
      <c r="AH6" s="12" t="s">
        <v>370</v>
      </c>
      <c r="AI6" s="12" t="s">
        <v>372</v>
      </c>
      <c r="AJ6" s="12" t="s">
        <v>374</v>
      </c>
      <c r="AK6" s="12" t="s">
        <v>376</v>
      </c>
      <c r="AL6" s="12" t="s">
        <v>378</v>
      </c>
      <c r="AM6" s="12" t="s">
        <v>380</v>
      </c>
      <c r="AN6" s="12" t="s">
        <v>382</v>
      </c>
      <c r="AP6" s="12" t="s">
        <v>384</v>
      </c>
      <c r="AQ6" s="12" t="s">
        <v>386</v>
      </c>
      <c r="AR6" s="27" t="s">
        <v>422</v>
      </c>
      <c r="AS6" s="12" t="s">
        <v>390</v>
      </c>
      <c r="AT6" s="156"/>
      <c r="AU6" s="12" t="s">
        <v>392</v>
      </c>
      <c r="AV6" s="156"/>
      <c r="AW6" s="12" t="s">
        <v>395</v>
      </c>
      <c r="AX6" s="16" t="s">
        <v>397</v>
      </c>
      <c r="AY6" s="156"/>
      <c r="BA6" s="12" t="s">
        <v>400</v>
      </c>
      <c r="BD6" s="12" t="s">
        <v>411</v>
      </c>
      <c r="BE6" s="35"/>
      <c r="BF6" s="12"/>
      <c r="BG6" s="12"/>
      <c r="BH6" s="12" t="s">
        <v>403</v>
      </c>
      <c r="BI6" s="12" t="s">
        <v>407</v>
      </c>
      <c r="BJ6" s="156"/>
      <c r="BK6" s="12" t="s">
        <v>405</v>
      </c>
      <c r="BL6" s="156"/>
      <c r="BM6" s="12" t="s">
        <v>414</v>
      </c>
      <c r="BR6" s="12" t="s">
        <v>418</v>
      </c>
      <c r="BS6" s="12" t="s">
        <v>420</v>
      </c>
      <c r="BU6" s="12" t="s">
        <v>326</v>
      </c>
      <c r="BW6" s="12" t="s">
        <v>330</v>
      </c>
      <c r="BX6" s="12" t="s">
        <v>332</v>
      </c>
      <c r="BZ6" s="12" t="s">
        <v>335</v>
      </c>
      <c r="CA6" s="12" t="s">
        <v>336</v>
      </c>
    </row>
    <row r="7" spans="1:80" s="19" customFormat="1" ht="26.25" x14ac:dyDescent="0.4">
      <c r="F7" s="156"/>
      <c r="G7" s="156"/>
      <c r="H7" s="156"/>
      <c r="I7" s="156"/>
      <c r="J7" s="156"/>
      <c r="K7" s="156"/>
      <c r="L7" s="12" t="s">
        <v>338</v>
      </c>
      <c r="N7" s="12" t="s">
        <v>343</v>
      </c>
      <c r="O7" s="156"/>
      <c r="S7" s="156"/>
      <c r="T7" s="12" t="s">
        <v>350</v>
      </c>
      <c r="U7" s="156"/>
      <c r="W7" s="12" t="s">
        <v>353</v>
      </c>
      <c r="X7" s="156"/>
      <c r="Y7" s="12" t="s">
        <v>357</v>
      </c>
      <c r="Z7" s="16" t="s">
        <v>361</v>
      </c>
      <c r="AC7" s="23"/>
      <c r="AD7" s="26"/>
      <c r="AE7" s="12" t="s">
        <v>364</v>
      </c>
      <c r="AN7" s="12" t="s">
        <v>323</v>
      </c>
      <c r="AR7" s="27" t="s">
        <v>423</v>
      </c>
      <c r="AT7" s="156"/>
      <c r="AU7" s="12" t="s">
        <v>393</v>
      </c>
      <c r="AV7" s="156"/>
      <c r="AX7" s="12" t="s">
        <v>398</v>
      </c>
      <c r="AY7" s="156"/>
      <c r="BA7" s="12" t="s">
        <v>401</v>
      </c>
      <c r="BD7" s="12" t="s">
        <v>412</v>
      </c>
      <c r="BI7" s="12" t="s">
        <v>408</v>
      </c>
      <c r="BJ7" s="156"/>
      <c r="BL7" s="156"/>
      <c r="BM7" s="13" t="s">
        <v>415</v>
      </c>
      <c r="BS7" s="12" t="s">
        <v>421</v>
      </c>
      <c r="BU7" s="12" t="s">
        <v>327</v>
      </c>
      <c r="BX7" s="12" t="s">
        <v>333</v>
      </c>
    </row>
    <row r="8" spans="1:80" s="19" customFormat="1" x14ac:dyDescent="0.25">
      <c r="F8" s="156"/>
      <c r="G8" s="156"/>
      <c r="H8" s="156"/>
      <c r="I8" s="156"/>
      <c r="J8" s="156"/>
      <c r="K8" s="156"/>
      <c r="O8" s="156"/>
      <c r="S8" s="156"/>
      <c r="U8" s="156"/>
      <c r="W8" s="12" t="s">
        <v>354</v>
      </c>
      <c r="X8" s="156"/>
      <c r="Y8" s="12" t="s">
        <v>358</v>
      </c>
      <c r="AE8" s="12" t="s">
        <v>365</v>
      </c>
      <c r="AR8" s="12" t="s">
        <v>388</v>
      </c>
      <c r="AT8" s="156"/>
      <c r="AV8" s="156"/>
      <c r="AY8" s="156"/>
      <c r="BI8" s="12" t="s">
        <v>409</v>
      </c>
      <c r="BJ8" s="156"/>
      <c r="BL8" s="156"/>
      <c r="BM8" s="13" t="s">
        <v>416</v>
      </c>
      <c r="BU8" s="12" t="s">
        <v>328</v>
      </c>
    </row>
    <row r="9" spans="1:80" s="19" customFormat="1" x14ac:dyDescent="0.25">
      <c r="AE9" s="12" t="s">
        <v>366</v>
      </c>
    </row>
    <row r="10" spans="1:80" s="124" customFormat="1" x14ac:dyDescent="0.25">
      <c r="A10" s="124" t="s">
        <v>4</v>
      </c>
      <c r="B10" s="124" t="s">
        <v>5</v>
      </c>
      <c r="C10" s="124" t="s">
        <v>6</v>
      </c>
      <c r="D10" s="124" t="s">
        <v>7</v>
      </c>
      <c r="E10" s="124" t="s">
        <v>8</v>
      </c>
      <c r="F10" s="124" t="s">
        <v>9</v>
      </c>
      <c r="G10" s="124" t="s">
        <v>10</v>
      </c>
      <c r="H10" s="124" t="s">
        <v>11</v>
      </c>
      <c r="I10" s="124" t="s">
        <v>12</v>
      </c>
      <c r="J10" s="124" t="s">
        <v>13</v>
      </c>
      <c r="K10" s="124" t="s">
        <v>14</v>
      </c>
      <c r="L10" s="124" t="s">
        <v>247</v>
      </c>
      <c r="M10" s="124" t="s">
        <v>248</v>
      </c>
      <c r="N10" s="124" t="s">
        <v>249</v>
      </c>
      <c r="O10" s="124" t="s">
        <v>250</v>
      </c>
      <c r="P10" s="124" t="s">
        <v>251</v>
      </c>
      <c r="Q10" s="124" t="s">
        <v>252</v>
      </c>
      <c r="R10" s="124" t="s">
        <v>253</v>
      </c>
      <c r="S10" s="124" t="s">
        <v>254</v>
      </c>
      <c r="T10" s="124" t="s">
        <v>255</v>
      </c>
      <c r="U10" s="124" t="s">
        <v>256</v>
      </c>
      <c r="V10" s="124" t="s">
        <v>257</v>
      </c>
      <c r="W10" s="124" t="s">
        <v>258</v>
      </c>
      <c r="X10" s="124" t="s">
        <v>259</v>
      </c>
      <c r="Y10" s="124" t="s">
        <v>260</v>
      </c>
      <c r="Z10" s="124" t="s">
        <v>261</v>
      </c>
      <c r="AA10" s="124" t="s">
        <v>262</v>
      </c>
      <c r="AB10" s="124" t="s">
        <v>263</v>
      </c>
      <c r="AC10" s="124" t="s">
        <v>264</v>
      </c>
      <c r="AD10" s="124" t="s">
        <v>265</v>
      </c>
      <c r="AE10" s="124" t="s">
        <v>266</v>
      </c>
      <c r="AF10" s="124" t="s">
        <v>267</v>
      </c>
      <c r="AG10" s="124" t="s">
        <v>268</v>
      </c>
      <c r="AH10" s="124" t="s">
        <v>269</v>
      </c>
      <c r="AI10" s="124" t="s">
        <v>270</v>
      </c>
      <c r="AJ10" s="124" t="s">
        <v>271</v>
      </c>
      <c r="AK10" s="124" t="s">
        <v>272</v>
      </c>
      <c r="AL10" s="124" t="s">
        <v>273</v>
      </c>
      <c r="AM10" s="124" t="s">
        <v>274</v>
      </c>
      <c r="AN10" s="124" t="s">
        <v>275</v>
      </c>
      <c r="AO10" s="124" t="s">
        <v>276</v>
      </c>
      <c r="AP10" s="124" t="s">
        <v>277</v>
      </c>
      <c r="AQ10" s="124" t="s">
        <v>278</v>
      </c>
      <c r="AR10" s="124" t="s">
        <v>279</v>
      </c>
      <c r="AS10" s="124" t="s">
        <v>280</v>
      </c>
      <c r="AT10" s="124" t="s">
        <v>281</v>
      </c>
      <c r="AU10" s="124" t="s">
        <v>282</v>
      </c>
      <c r="AV10" s="124" t="s">
        <v>283</v>
      </c>
      <c r="AW10" s="124" t="s">
        <v>284</v>
      </c>
      <c r="AX10" s="124" t="s">
        <v>285</v>
      </c>
      <c r="AY10" s="124" t="s">
        <v>286</v>
      </c>
      <c r="AZ10" s="124" t="s">
        <v>287</v>
      </c>
      <c r="BA10" s="124" t="s">
        <v>288</v>
      </c>
      <c r="BB10" s="124" t="s">
        <v>289</v>
      </c>
      <c r="BC10" s="124" t="s">
        <v>290</v>
      </c>
      <c r="BD10" s="124" t="s">
        <v>291</v>
      </c>
      <c r="BE10" s="124" t="s">
        <v>292</v>
      </c>
      <c r="BF10" s="124" t="s">
        <v>293</v>
      </c>
      <c r="BG10" s="124" t="s">
        <v>294</v>
      </c>
      <c r="BH10" s="124" t="s">
        <v>295</v>
      </c>
      <c r="BI10" s="124" t="s">
        <v>296</v>
      </c>
      <c r="BJ10" s="124" t="s">
        <v>297</v>
      </c>
      <c r="BK10" s="124" t="s">
        <v>298</v>
      </c>
      <c r="BL10" s="124" t="s">
        <v>299</v>
      </c>
      <c r="BM10" s="124" t="s">
        <v>300</v>
      </c>
      <c r="BN10" s="124" t="s">
        <v>301</v>
      </c>
      <c r="BO10" s="124" t="s">
        <v>302</v>
      </c>
      <c r="BP10" s="124" t="s">
        <v>303</v>
      </c>
      <c r="BQ10" s="124" t="s">
        <v>304</v>
      </c>
      <c r="BR10" s="124" t="s">
        <v>305</v>
      </c>
      <c r="BS10" s="124" t="s">
        <v>306</v>
      </c>
      <c r="BT10" s="124" t="s">
        <v>307</v>
      </c>
      <c r="BU10" s="124" t="s">
        <v>235</v>
      </c>
    </row>
    <row r="11" spans="1:80" s="163" customFormat="1" x14ac:dyDescent="0.25">
      <c r="A11" s="163">
        <v>5</v>
      </c>
      <c r="B11" s="163" t="s">
        <v>487</v>
      </c>
      <c r="C11" s="163">
        <v>15</v>
      </c>
      <c r="D11" s="163" t="s">
        <v>238</v>
      </c>
      <c r="E11" s="163" t="s">
        <v>488</v>
      </c>
      <c r="F11" s="163" t="s">
        <v>487</v>
      </c>
      <c r="G11" s="163" t="s">
        <v>239</v>
      </c>
      <c r="H11" s="163" t="s">
        <v>1350</v>
      </c>
      <c r="I11" s="163" t="s">
        <v>240</v>
      </c>
      <c r="J11" s="163" t="s">
        <v>240</v>
      </c>
      <c r="K11" s="163" t="s">
        <v>240</v>
      </c>
      <c r="L11" s="163" t="s">
        <v>123</v>
      </c>
      <c r="N11" s="163" t="s">
        <v>148</v>
      </c>
      <c r="O11" s="163" t="s">
        <v>148</v>
      </c>
      <c r="P11" s="163" t="s">
        <v>148</v>
      </c>
      <c r="Q11" s="163" t="s">
        <v>148</v>
      </c>
      <c r="R11" s="163" t="s">
        <v>148</v>
      </c>
      <c r="S11" s="163" t="s">
        <v>148</v>
      </c>
      <c r="T11" s="163" t="s">
        <v>148</v>
      </c>
      <c r="U11" s="163" t="s">
        <v>313</v>
      </c>
      <c r="V11" s="163" t="s">
        <v>148</v>
      </c>
      <c r="W11" s="163" t="s">
        <v>148</v>
      </c>
      <c r="X11" s="163" t="s">
        <v>148</v>
      </c>
      <c r="Y11" s="163" t="s">
        <v>241</v>
      </c>
      <c r="Z11" s="163" t="s">
        <v>148</v>
      </c>
      <c r="AA11" s="163" t="s">
        <v>241</v>
      </c>
      <c r="AB11" s="163" t="s">
        <v>148</v>
      </c>
      <c r="AC11" s="163" t="s">
        <v>241</v>
      </c>
      <c r="AE11" s="163" t="s">
        <v>316</v>
      </c>
      <c r="AF11" s="163" t="s">
        <v>316</v>
      </c>
      <c r="AH11" s="163" t="s">
        <v>148</v>
      </c>
      <c r="AI11" s="163" t="s">
        <v>148</v>
      </c>
      <c r="AJ11" s="163" t="s">
        <v>148</v>
      </c>
      <c r="AK11" s="163" t="s">
        <v>148</v>
      </c>
      <c r="AL11" s="163" t="s">
        <v>148</v>
      </c>
      <c r="AM11" s="163" t="s">
        <v>148</v>
      </c>
      <c r="AN11" s="163" t="s">
        <v>148</v>
      </c>
      <c r="AO11" s="163" t="s">
        <v>148</v>
      </c>
      <c r="AP11" s="163" t="s">
        <v>148</v>
      </c>
      <c r="AQ11" s="163" t="s">
        <v>148</v>
      </c>
      <c r="AR11" s="163" t="s">
        <v>316</v>
      </c>
      <c r="AS11" s="163" t="s">
        <v>482</v>
      </c>
      <c r="AT11" s="163" t="s">
        <v>464</v>
      </c>
      <c r="AU11" s="163" t="s">
        <v>468</v>
      </c>
      <c r="AV11" s="163" t="s">
        <v>472</v>
      </c>
      <c r="AW11" s="163" t="s">
        <v>486</v>
      </c>
      <c r="AX11" s="163" t="s">
        <v>316</v>
      </c>
      <c r="AY11" s="163" t="s">
        <v>316</v>
      </c>
      <c r="AZ11" s="163" t="s">
        <v>316</v>
      </c>
      <c r="BA11" s="163" t="s">
        <v>148</v>
      </c>
      <c r="BB11" s="163" t="s">
        <v>148</v>
      </c>
      <c r="BC11" s="163" t="s">
        <v>148</v>
      </c>
      <c r="BD11" s="163" t="s">
        <v>148</v>
      </c>
      <c r="BF11" s="163" t="s">
        <v>316</v>
      </c>
      <c r="BG11" s="163" t="s">
        <v>316</v>
      </c>
      <c r="BH11" s="163" t="s">
        <v>489</v>
      </c>
      <c r="BI11" s="163" t="s">
        <v>148</v>
      </c>
      <c r="BJ11" s="163" t="s">
        <v>148</v>
      </c>
      <c r="BK11" s="163" t="s">
        <v>148</v>
      </c>
      <c r="BL11" s="163" t="s">
        <v>148</v>
      </c>
      <c r="BM11" s="163" t="s">
        <v>316</v>
      </c>
      <c r="BN11" s="163" t="s">
        <v>148</v>
      </c>
      <c r="BO11" s="163" t="s">
        <v>490</v>
      </c>
      <c r="BP11" s="163" t="s">
        <v>148</v>
      </c>
      <c r="BQ11" s="163" t="s">
        <v>148</v>
      </c>
      <c r="BR11" s="163" t="s">
        <v>148</v>
      </c>
      <c r="BS11" s="163" t="s">
        <v>148</v>
      </c>
      <c r="BT11" s="163" t="s">
        <v>148</v>
      </c>
    </row>
    <row r="12" spans="1:80" s="113" customFormat="1" ht="51.75" customHeight="1" x14ac:dyDescent="0.25">
      <c r="A12" s="104" t="s">
        <v>1</v>
      </c>
      <c r="L12" s="114">
        <f>IF(L11="sim",3,IF(L11="parcialmente",3,0))</f>
        <v>3</v>
      </c>
      <c r="N12" s="114">
        <f>IF(N11="sim",3,0)</f>
        <v>3</v>
      </c>
      <c r="O12" s="114">
        <f>IF(O11="sim",3,0)</f>
        <v>3</v>
      </c>
      <c r="P12" s="114">
        <f>IF(P11="sim",3,0)</f>
        <v>3</v>
      </c>
      <c r="Q12" s="114">
        <f>IF(Q11="sim",3,0)</f>
        <v>3</v>
      </c>
      <c r="R12" s="114">
        <f>IF(AND(R11="Sim",S11="Sim",T11="Sim"),3,IF(AND(R11="Sim",S11="Sim"),2,IF(AND(R11="Sim",T11="Sim"),2,IF(AND(S11="Sim",T11="Sim"),2,IF(AND(R11="Sim"),1,IF(AND(S11="Sim"),1,IF(AND(T11="Sim"),1,IF(AND(U11="Sim"),0,0))))))))</f>
        <v>3</v>
      </c>
      <c r="V12" s="114">
        <f>IF(AND(V11="Sim",W11="Sim"),3,IF(AND(V11="Sim",W11="Não"),2,0))</f>
        <v>3</v>
      </c>
      <c r="X12" s="104">
        <f>IF(AND(X11="Sim",Y11="≥ 70%"),3,IF(AND(X11="Sim",Y11="≥ 50% e &lt; 70%"),2,1))</f>
        <v>3</v>
      </c>
      <c r="Z12" s="104">
        <f>IF(AND(Z11="Sim",AA11="≥ 70%"),3,IF(AND(Z11="Sim",AA11="≥ 50% e &lt; 70%"),2,1))</f>
        <v>3</v>
      </c>
      <c r="AB12" s="104">
        <f>IF(AND(AB11="Sim",AC11="≥ 70%"),3,IF(AND(AB11="Sim",AC11="≥ 50% e &lt; 70%"),2,1))</f>
        <v>3</v>
      </c>
      <c r="AG12" s="114">
        <f>IF(COUNTIF(AH11:AL11,"Sim")=5,3,IF(AND(COUNTIF(AH11:AL11,"Sim")=4),2,IF(AND(COUNTIF(AH11:AL11,"Sim")=3),2,IF(AND(COUNTIF(AH11:AL11,"Sim")=2),1,IF(AND(COUNTIF(AH11:AL11,"Sim")=1),1,0)))))</f>
        <v>3</v>
      </c>
      <c r="AM12" s="114">
        <f>IF(AM11="sim",3,0)</f>
        <v>3</v>
      </c>
      <c r="AN12" s="114">
        <f>IF(AN11="sim",3,0)</f>
        <v>3</v>
      </c>
      <c r="AO12" s="114">
        <f>IF(AO11="sim",3,0)</f>
        <v>3</v>
      </c>
      <c r="AP12" s="114">
        <f>IF(AP11="sim",3,0)</f>
        <v>3</v>
      </c>
      <c r="AQ12" s="114">
        <f>IF(AQ11="sim",2,0)</f>
        <v>2</v>
      </c>
      <c r="AS12" s="104">
        <f>IF(AS11="≥ 49%",0,IF(AS11="&gt; 46,4% e &lt; 49%",2,IF(AS11="≤ 46,4%",3)))</f>
        <v>3</v>
      </c>
      <c r="AT12" s="104">
        <f>IF(AT11="≥ 3%",0,IF(AT11="&gt; 2,84% e &lt; 3%",2,IF(AT11="≤ 2,84%",3)))</f>
        <v>3</v>
      </c>
      <c r="AU12" s="104">
        <f>IF(AU11="≥ 6%",0,IF(AU11="&gt; 5,60% e &lt; 6%",2,IF(AU11="≤ 5,60%",3)))</f>
        <v>3</v>
      </c>
      <c r="AV12" s="104">
        <f>IF(AV11="≥ 2%",0,IF(AV11="&gt; 1,89% e &lt; 2%",2,IF(AV11="≤ 1,89%",3)))</f>
        <v>3</v>
      </c>
      <c r="AW12" s="104">
        <f>IF(AW11="≥ 60%",0,IF(AW11="&gt; 56,9% e &lt; 60%",2,IF(AW11="≤ 56,9%",3)))</f>
        <v>3</v>
      </c>
      <c r="BA12" s="114">
        <f>IF(BA11="sim",3,0)</f>
        <v>3</v>
      </c>
      <c r="BB12" s="114">
        <f>IF(BB11="sim",2,0)</f>
        <v>2</v>
      </c>
      <c r="BC12" s="114">
        <f>IF(BC11="sim",2,0)</f>
        <v>2</v>
      </c>
      <c r="BD12" s="114">
        <f>IF(BD11="sim",2,0)</f>
        <v>2</v>
      </c>
      <c r="BH12" s="104">
        <f>IF(BH11="≥ 10%",0,IF(BH11="&gt; 0% e &lt; 10%",1,IF(BH11="0%",2)))</f>
        <v>2</v>
      </c>
      <c r="BI12" s="114">
        <f>IF(BI11="sim",3,0)</f>
        <v>3</v>
      </c>
      <c r="BJ12" s="114">
        <f>IF(AND(BJ11="Sim",BK11="Sim"),3,IF(AND(BJ11="Sim",BK11="Não"),2,0))</f>
        <v>3</v>
      </c>
      <c r="BL12" s="114">
        <f>IF(BL11="sim",3,0)</f>
        <v>3</v>
      </c>
      <c r="BM12" s="104">
        <f>IF(BM11="100%",3,IF(BM11="≥ 75% e ≤ 99%",2,IF(BM11="&lt; 75%",0)))</f>
        <v>3</v>
      </c>
      <c r="BN12" s="114">
        <f>IF(BN11="sim",3,0)</f>
        <v>3</v>
      </c>
      <c r="BP12" s="114">
        <f>IF(BP11="sim",3,0)</f>
        <v>3</v>
      </c>
      <c r="BQ12" s="114">
        <f>IF(BQ11="sim",3,0)</f>
        <v>3</v>
      </c>
      <c r="BR12" s="114">
        <f>IF(BR11="sim",2,0)</f>
        <v>2</v>
      </c>
      <c r="BS12" s="114">
        <f>IF(BS11="sim",2,0)</f>
        <v>2</v>
      </c>
      <c r="BT12" s="114">
        <f>IF(BT11="sim",2,0)</f>
        <v>2</v>
      </c>
    </row>
    <row r="13" spans="1:80" s="20" customFormat="1" ht="33" customHeight="1" x14ac:dyDescent="0.45">
      <c r="C13" s="97" t="s">
        <v>1299</v>
      </c>
      <c r="D13" s="41"/>
      <c r="E13" s="134">
        <f>SUM(L12:CA12)</f>
        <v>100</v>
      </c>
      <c r="F13" s="156" t="s">
        <v>320</v>
      </c>
      <c r="G13" s="156" t="s">
        <v>320</v>
      </c>
      <c r="H13" s="156" t="s">
        <v>320</v>
      </c>
      <c r="I13" s="156" t="s">
        <v>320</v>
      </c>
      <c r="J13" s="156" t="s">
        <v>320</v>
      </c>
      <c r="K13" s="156" t="s">
        <v>320</v>
      </c>
      <c r="L13" s="14" t="s">
        <v>144</v>
      </c>
      <c r="M13" s="156" t="s">
        <v>320</v>
      </c>
      <c r="N13" s="14" t="s">
        <v>144</v>
      </c>
      <c r="O13" s="14" t="s">
        <v>144</v>
      </c>
      <c r="P13" s="14" t="s">
        <v>144</v>
      </c>
      <c r="Q13" s="14" t="s">
        <v>144</v>
      </c>
      <c r="R13" s="14" t="s">
        <v>144</v>
      </c>
      <c r="V13" s="14" t="s">
        <v>144</v>
      </c>
      <c r="X13" s="15" t="s">
        <v>144</v>
      </c>
      <c r="Z13" s="15" t="s">
        <v>144</v>
      </c>
      <c r="AB13" s="15" t="s">
        <v>144</v>
      </c>
      <c r="AC13" s="25"/>
      <c r="AD13" s="156" t="s">
        <v>320</v>
      </c>
      <c r="AE13" s="156" t="s">
        <v>320</v>
      </c>
      <c r="AF13" s="156" t="s">
        <v>320</v>
      </c>
      <c r="AG13" s="14" t="s">
        <v>144</v>
      </c>
      <c r="AM13" s="14" t="s">
        <v>144</v>
      </c>
      <c r="AN13" s="14" t="s">
        <v>144</v>
      </c>
      <c r="AO13" s="14" t="s">
        <v>144</v>
      </c>
      <c r="AP13" s="14" t="s">
        <v>144</v>
      </c>
      <c r="AQ13" s="14" t="s">
        <v>144</v>
      </c>
      <c r="AR13" s="156" t="s">
        <v>320</v>
      </c>
      <c r="AS13" s="30" t="s">
        <v>144</v>
      </c>
      <c r="AT13" s="30" t="s">
        <v>144</v>
      </c>
      <c r="AU13" s="30" t="s">
        <v>144</v>
      </c>
      <c r="AV13" s="30" t="s">
        <v>144</v>
      </c>
      <c r="AW13" s="30" t="s">
        <v>144</v>
      </c>
      <c r="AX13" s="156" t="s">
        <v>320</v>
      </c>
      <c r="AY13" s="156" t="s">
        <v>320</v>
      </c>
      <c r="AZ13" s="156" t="s">
        <v>320</v>
      </c>
      <c r="BA13" s="14" t="s">
        <v>144</v>
      </c>
      <c r="BB13" s="14" t="s">
        <v>144</v>
      </c>
      <c r="BC13" s="14" t="s">
        <v>144</v>
      </c>
      <c r="BD13" s="14" t="s">
        <v>144</v>
      </c>
      <c r="BE13" s="156" t="s">
        <v>320</v>
      </c>
      <c r="BF13" s="156" t="s">
        <v>320</v>
      </c>
      <c r="BG13" s="156" t="s">
        <v>320</v>
      </c>
      <c r="BH13" s="30" t="s">
        <v>144</v>
      </c>
      <c r="BI13" s="14" t="s">
        <v>144</v>
      </c>
      <c r="BJ13" s="14" t="s">
        <v>144</v>
      </c>
      <c r="BL13" s="14" t="s">
        <v>144</v>
      </c>
      <c r="BM13" s="30" t="s">
        <v>144</v>
      </c>
      <c r="BN13" s="14" t="s">
        <v>144</v>
      </c>
      <c r="BO13" s="156" t="s">
        <v>320</v>
      </c>
      <c r="BP13" s="14" t="s">
        <v>144</v>
      </c>
      <c r="BQ13" s="14" t="s">
        <v>144</v>
      </c>
      <c r="BR13" s="14" t="s">
        <v>144</v>
      </c>
      <c r="BS13" s="14" t="s">
        <v>144</v>
      </c>
      <c r="BT13" s="14" t="s">
        <v>144</v>
      </c>
    </row>
    <row r="14" spans="1:80" s="20" customFormat="1" x14ac:dyDescent="0.25">
      <c r="F14" s="156"/>
      <c r="G14" s="156"/>
      <c r="H14" s="156"/>
      <c r="I14" s="156"/>
      <c r="J14" s="156"/>
      <c r="K14" s="156"/>
      <c r="L14" s="13" t="s">
        <v>308</v>
      </c>
      <c r="M14" s="156"/>
      <c r="N14" s="13" t="s">
        <v>162</v>
      </c>
      <c r="O14" s="13" t="s">
        <v>162</v>
      </c>
      <c r="P14" s="13" t="s">
        <v>162</v>
      </c>
      <c r="Q14" s="13" t="s">
        <v>162</v>
      </c>
      <c r="R14" s="13" t="s">
        <v>438</v>
      </c>
      <c r="V14" s="13" t="s">
        <v>442</v>
      </c>
      <c r="X14" s="16" t="s">
        <v>445</v>
      </c>
      <c r="Z14" s="16" t="s">
        <v>449</v>
      </c>
      <c r="AB14" s="16" t="s">
        <v>454</v>
      </c>
      <c r="AC14" s="25"/>
      <c r="AD14" s="156"/>
      <c r="AE14" s="156"/>
      <c r="AF14" s="156"/>
      <c r="AG14" s="13" t="s">
        <v>314</v>
      </c>
      <c r="AM14" s="13" t="s">
        <v>162</v>
      </c>
      <c r="AN14" s="13" t="s">
        <v>162</v>
      </c>
      <c r="AO14" s="13" t="s">
        <v>162</v>
      </c>
      <c r="AP14" s="13" t="s">
        <v>162</v>
      </c>
      <c r="AQ14" s="13" t="s">
        <v>237</v>
      </c>
      <c r="AR14" s="156"/>
      <c r="AS14" s="16" t="s">
        <v>458</v>
      </c>
      <c r="AT14" s="16" t="s">
        <v>461</v>
      </c>
      <c r="AU14" s="16" t="s">
        <v>465</v>
      </c>
      <c r="AV14" s="16" t="s">
        <v>469</v>
      </c>
      <c r="AW14" s="16" t="s">
        <v>483</v>
      </c>
      <c r="AX14" s="156"/>
      <c r="AY14" s="156"/>
      <c r="AZ14" s="156"/>
      <c r="BA14" s="13" t="s">
        <v>162</v>
      </c>
      <c r="BB14" s="13" t="s">
        <v>237</v>
      </c>
      <c r="BC14" s="13" t="s">
        <v>237</v>
      </c>
      <c r="BD14" s="13" t="s">
        <v>237</v>
      </c>
      <c r="BE14" s="156"/>
      <c r="BF14" s="156"/>
      <c r="BG14" s="156"/>
      <c r="BH14" s="16" t="s">
        <v>473</v>
      </c>
      <c r="BI14" s="13" t="s">
        <v>162</v>
      </c>
      <c r="BJ14" s="13" t="s">
        <v>475</v>
      </c>
      <c r="BL14" s="13" t="s">
        <v>162</v>
      </c>
      <c r="BM14" s="16" t="s">
        <v>478</v>
      </c>
      <c r="BN14" s="13" t="s">
        <v>162</v>
      </c>
      <c r="BO14" s="156"/>
      <c r="BP14" s="13" t="s">
        <v>162</v>
      </c>
      <c r="BQ14" s="13" t="s">
        <v>162</v>
      </c>
      <c r="BR14" s="13" t="s">
        <v>237</v>
      </c>
      <c r="BS14" s="13" t="s">
        <v>237</v>
      </c>
      <c r="BT14" s="13" t="s">
        <v>237</v>
      </c>
    </row>
    <row r="15" spans="1:80" s="20" customFormat="1" x14ac:dyDescent="0.25">
      <c r="F15" s="156"/>
      <c r="G15" s="156"/>
      <c r="H15" s="156"/>
      <c r="I15" s="156"/>
      <c r="J15" s="156"/>
      <c r="K15" s="156"/>
      <c r="L15" s="12" t="s">
        <v>309</v>
      </c>
      <c r="M15" s="156"/>
      <c r="N15" s="12" t="s">
        <v>164</v>
      </c>
      <c r="O15" s="12" t="s">
        <v>164</v>
      </c>
      <c r="P15" s="12" t="s">
        <v>164</v>
      </c>
      <c r="Q15" s="12" t="s">
        <v>164</v>
      </c>
      <c r="R15" s="12" t="s">
        <v>439</v>
      </c>
      <c r="V15" s="12" t="s">
        <v>444</v>
      </c>
      <c r="X15" s="12" t="s">
        <v>446</v>
      </c>
      <c r="Z15" s="12" t="s">
        <v>450</v>
      </c>
      <c r="AB15" s="12" t="s">
        <v>453</v>
      </c>
      <c r="AC15" s="25"/>
      <c r="AD15" s="156"/>
      <c r="AE15" s="156"/>
      <c r="AF15" s="156"/>
      <c r="AG15" s="12" t="s">
        <v>315</v>
      </c>
      <c r="AM15" s="12" t="s">
        <v>164</v>
      </c>
      <c r="AN15" s="12" t="s">
        <v>164</v>
      </c>
      <c r="AO15" s="12" t="s">
        <v>164</v>
      </c>
      <c r="AP15" s="12" t="s">
        <v>164</v>
      </c>
      <c r="AQ15" s="12" t="s">
        <v>164</v>
      </c>
      <c r="AR15" s="156"/>
      <c r="AS15" s="27" t="s">
        <v>459</v>
      </c>
      <c r="AT15" s="27" t="s">
        <v>462</v>
      </c>
      <c r="AU15" s="27" t="s">
        <v>466</v>
      </c>
      <c r="AV15" s="27" t="s">
        <v>470</v>
      </c>
      <c r="AW15" s="27" t="s">
        <v>484</v>
      </c>
      <c r="AX15" s="156"/>
      <c r="AY15" s="156"/>
      <c r="AZ15" s="156"/>
      <c r="BA15" s="12" t="s">
        <v>164</v>
      </c>
      <c r="BB15" s="12" t="s">
        <v>164</v>
      </c>
      <c r="BC15" s="12" t="s">
        <v>164</v>
      </c>
      <c r="BD15" s="12" t="s">
        <v>164</v>
      </c>
      <c r="BE15" s="156"/>
      <c r="BF15" s="156"/>
      <c r="BG15" s="156"/>
      <c r="BH15" s="27" t="s">
        <v>481</v>
      </c>
      <c r="BI15" s="12" t="s">
        <v>164</v>
      </c>
      <c r="BJ15" s="12" t="s">
        <v>476</v>
      </c>
      <c r="BL15" s="12" t="s">
        <v>164</v>
      </c>
      <c r="BM15" s="27" t="s">
        <v>479</v>
      </c>
      <c r="BN15" s="12" t="s">
        <v>164</v>
      </c>
      <c r="BO15" s="156"/>
      <c r="BP15" s="12" t="s">
        <v>164</v>
      </c>
      <c r="BQ15" s="12" t="s">
        <v>164</v>
      </c>
      <c r="BR15" s="12" t="s">
        <v>164</v>
      </c>
      <c r="BS15" s="12" t="s">
        <v>164</v>
      </c>
      <c r="BT15" s="12" t="s">
        <v>164</v>
      </c>
    </row>
    <row r="16" spans="1:80" s="20" customFormat="1" x14ac:dyDescent="0.25">
      <c r="F16" s="156"/>
      <c r="G16" s="156"/>
      <c r="H16" s="156"/>
      <c r="I16" s="156"/>
      <c r="J16" s="156"/>
      <c r="K16" s="156"/>
      <c r="L16" s="12" t="s">
        <v>164</v>
      </c>
      <c r="M16" s="156"/>
      <c r="R16" s="12" t="s">
        <v>440</v>
      </c>
      <c r="V16" s="12" t="s">
        <v>443</v>
      </c>
      <c r="X16" s="12" t="s">
        <v>447</v>
      </c>
      <c r="Z16" s="12" t="s">
        <v>451</v>
      </c>
      <c r="AB16" s="12" t="s">
        <v>455</v>
      </c>
      <c r="AC16" s="25"/>
      <c r="AD16" s="156"/>
      <c r="AE16" s="156"/>
      <c r="AF16" s="156"/>
      <c r="AG16" s="12" t="s">
        <v>457</v>
      </c>
      <c r="AR16" s="156"/>
      <c r="AS16" s="27" t="s">
        <v>460</v>
      </c>
      <c r="AT16" s="27" t="s">
        <v>463</v>
      </c>
      <c r="AU16" s="27" t="s">
        <v>467</v>
      </c>
      <c r="AV16" s="27" t="s">
        <v>471</v>
      </c>
      <c r="AW16" s="27" t="s">
        <v>485</v>
      </c>
      <c r="AX16" s="156"/>
      <c r="AY16" s="156"/>
      <c r="AZ16" s="156"/>
      <c r="BE16" s="156"/>
      <c r="BF16" s="156"/>
      <c r="BG16" s="156"/>
      <c r="BH16" s="27" t="s">
        <v>474</v>
      </c>
      <c r="BJ16" s="12" t="s">
        <v>477</v>
      </c>
      <c r="BM16" s="27" t="s">
        <v>480</v>
      </c>
      <c r="BO16" s="156"/>
    </row>
    <row r="17" spans="1:156" s="20" customFormat="1" x14ac:dyDescent="0.25">
      <c r="F17" s="156"/>
      <c r="G17" s="156"/>
      <c r="H17" s="156"/>
      <c r="I17" s="156"/>
      <c r="J17" s="156"/>
      <c r="K17" s="156"/>
      <c r="M17" s="156"/>
      <c r="R17" s="12" t="s">
        <v>441</v>
      </c>
      <c r="X17" s="12" t="s">
        <v>448</v>
      </c>
      <c r="Z17" s="12" t="s">
        <v>452</v>
      </c>
      <c r="AB17" s="12" t="s">
        <v>456</v>
      </c>
      <c r="AC17" s="25"/>
      <c r="AD17" s="156"/>
      <c r="AE17" s="156"/>
      <c r="AF17" s="156"/>
      <c r="AG17" s="12" t="s">
        <v>236</v>
      </c>
      <c r="AR17" s="156"/>
      <c r="AX17" s="156"/>
      <c r="AY17" s="156"/>
      <c r="AZ17" s="156"/>
      <c r="BE17" s="156"/>
      <c r="BF17" s="156"/>
      <c r="BG17" s="156"/>
      <c r="BO17" s="156"/>
    </row>
    <row r="18" spans="1:156" s="20" customFormat="1" ht="26.25" x14ac:dyDescent="0.25">
      <c r="AC18" s="25"/>
      <c r="AG18" s="21"/>
    </row>
    <row r="19" spans="1:156" s="124" customFormat="1" x14ac:dyDescent="0.25">
      <c r="A19" s="124" t="s">
        <v>4</v>
      </c>
      <c r="B19" s="124" t="s">
        <v>5</v>
      </c>
      <c r="C19" s="124" t="s">
        <v>6</v>
      </c>
      <c r="D19" s="124" t="s">
        <v>7</v>
      </c>
      <c r="E19" s="124" t="s">
        <v>8</v>
      </c>
      <c r="F19" s="124" t="s">
        <v>9</v>
      </c>
      <c r="G19" s="124" t="s">
        <v>10</v>
      </c>
      <c r="H19" s="124" t="s">
        <v>11</v>
      </c>
      <c r="I19" s="124" t="s">
        <v>12</v>
      </c>
      <c r="J19" s="124" t="s">
        <v>13</v>
      </c>
      <c r="K19" s="124" t="s">
        <v>14</v>
      </c>
      <c r="L19" s="124" t="s">
        <v>15</v>
      </c>
      <c r="M19" s="124" t="s">
        <v>16</v>
      </c>
      <c r="N19" s="124" t="s">
        <v>17</v>
      </c>
      <c r="O19" s="124" t="s">
        <v>124</v>
      </c>
      <c r="P19" s="124" t="s">
        <v>125</v>
      </c>
      <c r="Q19" s="124" t="s">
        <v>126</v>
      </c>
      <c r="R19" s="124" t="s">
        <v>127</v>
      </c>
      <c r="S19" s="124" t="s">
        <v>128</v>
      </c>
      <c r="T19" s="124" t="s">
        <v>129</v>
      </c>
      <c r="U19" s="124" t="s">
        <v>130</v>
      </c>
      <c r="V19" s="124" t="s">
        <v>131</v>
      </c>
      <c r="W19" s="124" t="s">
        <v>18</v>
      </c>
      <c r="X19" s="124" t="s">
        <v>19</v>
      </c>
      <c r="Y19" s="124" t="s">
        <v>20</v>
      </c>
      <c r="Z19" s="124" t="s">
        <v>21</v>
      </c>
      <c r="AA19" s="124" t="s">
        <v>22</v>
      </c>
      <c r="AB19" s="124" t="s">
        <v>23</v>
      </c>
      <c r="AC19" s="124" t="s">
        <v>24</v>
      </c>
      <c r="AD19" s="124" t="s">
        <v>25</v>
      </c>
      <c r="AE19" s="124" t="s">
        <v>26</v>
      </c>
      <c r="AF19" s="124" t="s">
        <v>503</v>
      </c>
      <c r="AG19" s="124" t="s">
        <v>504</v>
      </c>
      <c r="AH19" s="124" t="s">
        <v>505</v>
      </c>
      <c r="AI19" s="124" t="s">
        <v>506</v>
      </c>
      <c r="AJ19" s="124" t="s">
        <v>507</v>
      </c>
      <c r="AK19" s="124" t="s">
        <v>508</v>
      </c>
      <c r="AL19" s="124" t="s">
        <v>509</v>
      </c>
      <c r="AM19" s="124" t="s">
        <v>510</v>
      </c>
      <c r="AN19" s="124" t="s">
        <v>27</v>
      </c>
      <c r="AO19" s="124" t="s">
        <v>28</v>
      </c>
      <c r="AP19" s="124" t="s">
        <v>29</v>
      </c>
      <c r="AQ19" s="124" t="s">
        <v>132</v>
      </c>
      <c r="AR19" s="124" t="s">
        <v>30</v>
      </c>
      <c r="AS19" s="124" t="s">
        <v>31</v>
      </c>
      <c r="AT19" s="124" t="s">
        <v>32</v>
      </c>
      <c r="AU19" s="124" t="s">
        <v>33</v>
      </c>
      <c r="AV19" s="124" t="s">
        <v>153</v>
      </c>
      <c r="AW19" s="124" t="s">
        <v>154</v>
      </c>
      <c r="AX19" s="124" t="s">
        <v>34</v>
      </c>
      <c r="AY19" s="124" t="s">
        <v>35</v>
      </c>
      <c r="AZ19" s="124" t="s">
        <v>133</v>
      </c>
      <c r="BA19" s="124" t="s">
        <v>134</v>
      </c>
      <c r="BB19" s="124" t="s">
        <v>135</v>
      </c>
      <c r="BC19" s="124" t="s">
        <v>136</v>
      </c>
      <c r="BD19" s="124" t="s">
        <v>137</v>
      </c>
      <c r="BE19" s="124" t="s">
        <v>138</v>
      </c>
      <c r="BF19" s="124" t="s">
        <v>36</v>
      </c>
      <c r="BG19" s="124" t="s">
        <v>37</v>
      </c>
      <c r="BH19" s="124" t="s">
        <v>38</v>
      </c>
      <c r="BI19" s="124" t="s">
        <v>39</v>
      </c>
      <c r="BJ19" s="124" t="s">
        <v>40</v>
      </c>
      <c r="BK19" s="124" t="s">
        <v>41</v>
      </c>
      <c r="BL19" s="124" t="s">
        <v>42</v>
      </c>
      <c r="BM19" s="124" t="s">
        <v>43</v>
      </c>
      <c r="BN19" s="124" t="s">
        <v>44</v>
      </c>
      <c r="BO19" s="124" t="s">
        <v>45</v>
      </c>
      <c r="BP19" s="124" t="s">
        <v>46</v>
      </c>
      <c r="BQ19" s="124" t="s">
        <v>47</v>
      </c>
      <c r="BR19" s="124" t="s">
        <v>48</v>
      </c>
      <c r="BS19" s="124" t="s">
        <v>49</v>
      </c>
      <c r="BT19" s="124" t="s">
        <v>50</v>
      </c>
      <c r="BU19" s="124" t="s">
        <v>51</v>
      </c>
      <c r="BV19" s="124" t="s">
        <v>52</v>
      </c>
      <c r="BW19" s="124" t="s">
        <v>53</v>
      </c>
      <c r="BX19" s="124" t="s">
        <v>54</v>
      </c>
      <c r="BY19" s="124" t="s">
        <v>55</v>
      </c>
      <c r="BZ19" s="124" t="s">
        <v>56</v>
      </c>
      <c r="CA19" s="124" t="s">
        <v>57</v>
      </c>
      <c r="CB19" s="124" t="s">
        <v>58</v>
      </c>
      <c r="CC19" s="124" t="s">
        <v>59</v>
      </c>
      <c r="CD19" s="124" t="s">
        <v>60</v>
      </c>
      <c r="CE19" s="124" t="s">
        <v>61</v>
      </c>
      <c r="CF19" s="124" t="s">
        <v>62</v>
      </c>
      <c r="CG19" s="124" t="s">
        <v>63</v>
      </c>
      <c r="CH19" s="124" t="s">
        <v>64</v>
      </c>
      <c r="CI19" s="124" t="s">
        <v>65</v>
      </c>
      <c r="CJ19" s="124" t="s">
        <v>66</v>
      </c>
      <c r="CK19" s="124" t="s">
        <v>67</v>
      </c>
      <c r="CL19" s="124" t="s">
        <v>68</v>
      </c>
      <c r="CM19" s="124" t="s">
        <v>69</v>
      </c>
      <c r="CN19" s="124" t="s">
        <v>70</v>
      </c>
      <c r="CO19" s="124" t="s">
        <v>139</v>
      </c>
      <c r="CP19" s="124" t="s">
        <v>140</v>
      </c>
      <c r="CQ19" s="124" t="s">
        <v>141</v>
      </c>
      <c r="CR19" s="124" t="s">
        <v>71</v>
      </c>
      <c r="CS19" s="124" t="s">
        <v>72</v>
      </c>
      <c r="CT19" s="124" t="s">
        <v>73</v>
      </c>
      <c r="CU19" s="124" t="s">
        <v>74</v>
      </c>
      <c r="CV19" s="124" t="s">
        <v>75</v>
      </c>
      <c r="CW19" s="124" t="s">
        <v>76</v>
      </c>
      <c r="CX19" s="124" t="s">
        <v>77</v>
      </c>
      <c r="CY19" s="124" t="s">
        <v>142</v>
      </c>
      <c r="CZ19" s="124" t="s">
        <v>143</v>
      </c>
      <c r="DA19" s="124" t="s">
        <v>78</v>
      </c>
      <c r="DB19" s="124" t="s">
        <v>491</v>
      </c>
      <c r="DC19" s="124" t="s">
        <v>492</v>
      </c>
      <c r="DD19" s="124" t="s">
        <v>79</v>
      </c>
      <c r="DE19" s="124" t="s">
        <v>80</v>
      </c>
      <c r="DF19" s="124" t="s">
        <v>81</v>
      </c>
      <c r="DG19" s="124" t="s">
        <v>82</v>
      </c>
      <c r="DH19" s="124" t="s">
        <v>83</v>
      </c>
      <c r="DI19" s="124" t="s">
        <v>493</v>
      </c>
      <c r="DJ19" s="124" t="s">
        <v>494</v>
      </c>
      <c r="DK19" s="124" t="s">
        <v>84</v>
      </c>
      <c r="DL19" s="124" t="s">
        <v>85</v>
      </c>
      <c r="DM19" s="124" t="s">
        <v>86</v>
      </c>
      <c r="DN19" s="124" t="s">
        <v>87</v>
      </c>
      <c r="DO19" s="124" t="s">
        <v>88</v>
      </c>
      <c r="DP19" s="124" t="s">
        <v>89</v>
      </c>
      <c r="DQ19" s="124" t="s">
        <v>90</v>
      </c>
      <c r="DR19" s="124" t="s">
        <v>91</v>
      </c>
      <c r="DS19" s="124" t="s">
        <v>92</v>
      </c>
      <c r="DT19" s="124" t="s">
        <v>93</v>
      </c>
      <c r="DU19" s="124" t="s">
        <v>94</v>
      </c>
      <c r="DV19" s="124" t="s">
        <v>95</v>
      </c>
      <c r="DW19" s="124" t="s">
        <v>96</v>
      </c>
      <c r="DX19" s="124" t="s">
        <v>97</v>
      </c>
      <c r="DY19" s="124" t="s">
        <v>98</v>
      </c>
      <c r="DZ19" s="124" t="s">
        <v>99</v>
      </c>
      <c r="EA19" s="124" t="s">
        <v>100</v>
      </c>
      <c r="EB19" s="124" t="s">
        <v>101</v>
      </c>
      <c r="EC19" s="124" t="s">
        <v>102</v>
      </c>
      <c r="ED19" s="124" t="s">
        <v>103</v>
      </c>
      <c r="EE19" s="124" t="s">
        <v>104</v>
      </c>
      <c r="EF19" s="124" t="s">
        <v>105</v>
      </c>
      <c r="EG19" s="124" t="s">
        <v>106</v>
      </c>
      <c r="EH19" s="124" t="s">
        <v>107</v>
      </c>
      <c r="EI19" s="124" t="s">
        <v>108</v>
      </c>
      <c r="EJ19" s="124" t="s">
        <v>109</v>
      </c>
      <c r="EK19" s="124" t="s">
        <v>110</v>
      </c>
      <c r="EL19" s="124" t="s">
        <v>111</v>
      </c>
      <c r="EM19" s="124" t="s">
        <v>112</v>
      </c>
      <c r="EN19" s="124" t="s">
        <v>113</v>
      </c>
      <c r="EO19" s="124" t="s">
        <v>114</v>
      </c>
      <c r="EP19" s="124" t="s">
        <v>115</v>
      </c>
      <c r="EQ19" s="124" t="s">
        <v>116</v>
      </c>
      <c r="ER19" s="124" t="s">
        <v>117</v>
      </c>
      <c r="ES19" s="124" t="s">
        <v>118</v>
      </c>
      <c r="ET19" s="124" t="s">
        <v>119</v>
      </c>
      <c r="EU19" s="124" t="s">
        <v>120</v>
      </c>
      <c r="EV19" s="124" t="s">
        <v>121</v>
      </c>
      <c r="EW19" s="124" t="s">
        <v>495</v>
      </c>
      <c r="EX19" s="124" t="s">
        <v>496</v>
      </c>
      <c r="EY19" s="124" t="s">
        <v>497</v>
      </c>
      <c r="EZ19" s="124" t="s">
        <v>122</v>
      </c>
    </row>
    <row r="20" spans="1:156" x14ac:dyDescent="0.25"/>
    <row r="21" spans="1:156" s="105" customFormat="1" ht="51.75" customHeight="1" x14ac:dyDescent="0.25">
      <c r="A21" s="105" t="s">
        <v>0</v>
      </c>
      <c r="N21" s="115">
        <f>IF(N20="sim",3,0)</f>
        <v>0</v>
      </c>
      <c r="W21" s="105">
        <f>IF(AND(W20="sim",Z20="sim"),3,IF(AND(W20="sim",Z20="não"),2,0))</f>
        <v>0</v>
      </c>
      <c r="AA21" s="105">
        <f>IF(AA20="Sim",IF(SUM(AD20,AE20)&gt;= 90,3,IF(AND(SUM(AD20,AE20)&gt;=70,SUM(AD20,AE20)&lt;90),2,IF(AND(SUM(AD20,AE20)&gt;=30,SUM(AD20,AE20)&lt;70),1,0))),0)</f>
        <v>0</v>
      </c>
      <c r="AF21" s="105" t="e">
        <f>IF(AVERAGE(VALUE(SUBSTITUTE(AF20,".",",")),VALUE(SUBSTITUTE(AG20,".",",")))&gt;= 90,3,IF(AND(AVERAGE(VALUE(SUBSTITUTE(AF20,".",",")),VALUE(SUBSTITUTE(AG20,".",",")))&gt;=70,AVERAGE(VALUE(SUBSTITUTE(AF20,".",",")),VALUE(SUBSTITUTE(AG20,".",",")))&lt;90),2,IF(AND(AVERAGE(VALUE(SUBSTITUTE(AF20,".",",")),VALUE(SUBSTITUTE(AG20,".",",")))&gt;=30,AVERAGE(VALUE(SUBSTITUTE(AF20,".",",")),VALUE(SUBSTITUTE(AG20,".",",")))&lt;70),1,0)))</f>
        <v>#VALUE!</v>
      </c>
      <c r="AH21" s="105" t="e">
        <f>IF(AVERAGE(VALUE(SUBSTITUTE(AH20,".",",")),VALUE(SUBSTITUTE(AI20,".",",")))&gt;= 90,3,IF(AND(AVERAGE(VALUE(SUBSTITUTE(AH20,".",",")),VALUE(SUBSTITUTE(AI20,".",",")))&gt;=70,AVERAGE(VALUE(SUBSTITUTE(AH20,".",",")),VALUE(SUBSTITUTE(AI20,".",",")))&lt;90),2,IF(AND(AVERAGE(VALUE(SUBSTITUTE(AH20,".",",")),VALUE(SUBSTITUTE(AI20,".",",")))&gt;=30,AVERAGE(VALUE(SUBSTITUTE(AH20,".",",")),VALUE(SUBSTITUTE(AI20,".",",")))&lt;70),1,0)))</f>
        <v>#VALUE!</v>
      </c>
      <c r="AJ21" s="105" t="e">
        <f>IF(AVERAGE(VALUE(SUBSTITUTE(AJ20,".",",")),VALUE(SUBSTITUTE(AK20,".",",")))&gt;= 90,3,IF(AND(AVERAGE(VALUE(SUBSTITUTE(AJ20,".",",")),VALUE(SUBSTITUTE(AK20,".",",")))&gt;=70,AVERAGE(VALUE(SUBSTITUTE(AJ20,".",",")),VALUE(SUBSTITUTE(AK20,".",",")))&lt;90),2,IF(AND(AVERAGE(VALUE(SUBSTITUTE(AJ20,".",",")),VALUE(SUBSTITUTE(AK20,".",",")))&gt;=30,AVERAGE(VALUE(SUBSTITUTE(AJ20,".",",")),VALUE(SUBSTITUTE(AK20,".",",")))&lt;70),1,0)))</f>
        <v>#VALUE!</v>
      </c>
      <c r="AL21" s="105" t="e">
        <f>IF(AVERAGE(VALUE(SUBSTITUTE(AL20,".",",")),VALUE(SUBSTITUTE(AM20,".",",")))&gt;= 80,3,IF(AND(AVERAGE(VALUE(SUBSTITUTE(AL20,".",",")),VALUE(SUBSTITUTE(AM20,".",",")))&gt;=50,AVERAGE(VALUE(SUBSTITUTE(AL20,".",",")),VALUE(SUBSTITUTE(AM20,".",",")))&lt;80),2,IF(AND(AVERAGE(VALUE(SUBSTITUTE(AL20,".",",")),VALUE(SUBSTITUTE(AM20,".",",")))&gt;=10,AVERAGE(VALUE(SUBSTITUTE(AL20,".",",")),VALUE(SUBSTITUTE(AM20,".",",")))&lt;50),1,0)))</f>
        <v>#VALUE!</v>
      </c>
      <c r="AN21" s="115">
        <f>IF(AN20="sim",3,0)</f>
        <v>0</v>
      </c>
      <c r="AQ21" s="115" t="b">
        <f>IF(AND(AQ20="≥ 30%"),3,IF(AND(AQ20="&lt; 30%"),2))</f>
        <v>0</v>
      </c>
      <c r="AR21" s="115">
        <f>IF(AR20="sim",3,0)</f>
        <v>0</v>
      </c>
      <c r="AU21" s="105">
        <f>IF(AU20="≥ 80%",3,IF(AU20="≥ 50% e &lt; 80%",2,IF(AU20="≥ 10% e &lt; 50%",1,0)))</f>
        <v>0</v>
      </c>
      <c r="AV21" s="115">
        <f>IF(AND(AV20="Sim, rota e tempo"),3,IF(AND(AV20="Sim, somente rota"),2,IF(AND(AV20="Sim, somente tempo"),2,0)))</f>
        <v>0</v>
      </c>
      <c r="AX21" s="115">
        <f>IF(AX20="sim",3,0)</f>
        <v>0</v>
      </c>
      <c r="AY21" s="115">
        <f>IF(AY20="sim",3,0)</f>
        <v>0</v>
      </c>
      <c r="CC21" s="115">
        <f>IF(CC20="sim",3,0)</f>
        <v>0</v>
      </c>
      <c r="CI21" s="115">
        <f>IF(CI20="sim",3,0)</f>
        <v>0</v>
      </c>
      <c r="CJ21" s="115">
        <f>IF(CJ20="sim",3,0)</f>
        <v>0</v>
      </c>
      <c r="CL21" s="115">
        <f>IF(AND(CL20="Plano elaborado e implementado"),3,IF(AND(CL20="Plano elaborado e em implementação"),1,0))</f>
        <v>0</v>
      </c>
      <c r="CO21" s="105">
        <f>IF(AND(CO20="Sim",CP20="Sim",CQ20="≥ 80%"),3,IF(AND(CO20="Sim",CP20="Sim",CQ20="≥ 50% e &lt; 80%"),2,IF(AND(CO20="Sim",CP20="Sim",CQ20="&lt; 50%"),1,0)))</f>
        <v>0</v>
      </c>
      <c r="CT21" s="115">
        <f>IF(CT20="sim",3,0)</f>
        <v>0</v>
      </c>
      <c r="DA21" s="115">
        <f>IF(DA20="sim",3,0)</f>
        <v>0</v>
      </c>
      <c r="DH21" s="115">
        <f>IF(DH20="sim",3,0)</f>
        <v>0</v>
      </c>
      <c r="DO21" s="115">
        <f>IF(DO20="sim",3,0)</f>
        <v>0</v>
      </c>
      <c r="DP21" s="105">
        <f>IF(AND(DP20="Sim",DQ20="≥ 6 reuniões"),3,IF(AND(DP20="Sim",DQ20="≥ 4 e &lt; 6 reuniões"),2,IF(AND(DP20="Sim",DQ20="&lt; 4 reuniões"),1,0)))</f>
        <v>0</v>
      </c>
      <c r="DR21" s="105">
        <f>IF(AND(DR20="Sim",DS20="≥ 6 reuniões"),3,IF(AND(DR20="Sim",DS20="≥ 4 e &lt; 6 reuniões"),2,IF(AND(DR20="Sim",DS20="&lt; 4 reuniões"),1,0)))</f>
        <v>0</v>
      </c>
      <c r="DT21" s="115">
        <f>IF(DT20="sim",2,0)</f>
        <v>0</v>
      </c>
      <c r="DX21" s="115">
        <f>IF(DX20="sim",3,IF(DX20="Parcialmente",2,0))</f>
        <v>0</v>
      </c>
      <c r="DY21" s="115">
        <f>IF(DY20="sim",3,0)</f>
        <v>0</v>
      </c>
      <c r="EI21" s="105">
        <f>IF(AND(EI20="Sim",EJ20="Sim",EK20="≥ 80%"),3,IF(AND(EI20="Sim",EJ20="Sim",EK20="≥ 50% e &lt; 80%"),2,IF(AND(EI20="Sim",EJ20="Sim",EK20="&lt; 50%"),1,0)))</f>
        <v>0</v>
      </c>
      <c r="ER21" s="105">
        <f>IF(AND(ER20="Sim",ES20="Sim",ET20="≥ 80%"),3,IF(AND(ER20="Sim",ES20="Sim",ET20="≥ 50% e &lt; 80%"),2,IF(AND(ER20="Sim",ES20="Sim",ET20="&lt; 50%"),1,0)))</f>
        <v>0</v>
      </c>
      <c r="EU21" s="115">
        <f>IF(EU20="≥ 25%",3,0)</f>
        <v>0</v>
      </c>
      <c r="EV21" s="115">
        <f>IF(EV20="≥ 60%",3,0)</f>
        <v>0</v>
      </c>
      <c r="EW21" s="105" t="e">
        <f>IF(AND(EX22&gt;=80),5,IF(AND(EX22&gt;=60),4,IF(AND(EX22&gt;=40),3,IF(AND(EX22&gt;=20),2,1))))</f>
        <v>#VALUE!</v>
      </c>
    </row>
    <row r="22" spans="1:156" s="11" customFormat="1" ht="33" customHeight="1" x14ac:dyDescent="0.45">
      <c r="C22" s="98" t="s">
        <v>1299</v>
      </c>
      <c r="D22" s="42"/>
      <c r="E22" s="135" t="e">
        <f>SUM(L21:EW21)</f>
        <v>#VALUE!</v>
      </c>
      <c r="F22" s="156" t="s">
        <v>320</v>
      </c>
      <c r="G22" s="156" t="s">
        <v>320</v>
      </c>
      <c r="H22" s="156" t="s">
        <v>320</v>
      </c>
      <c r="I22" s="156" t="s">
        <v>320</v>
      </c>
      <c r="J22" s="156" t="s">
        <v>320</v>
      </c>
      <c r="K22" s="156" t="s">
        <v>320</v>
      </c>
      <c r="L22" s="156" t="s">
        <v>320</v>
      </c>
      <c r="M22" s="156" t="s">
        <v>320</v>
      </c>
      <c r="N22" s="14" t="s">
        <v>144</v>
      </c>
      <c r="O22" s="156" t="s">
        <v>320</v>
      </c>
      <c r="P22" s="156" t="s">
        <v>320</v>
      </c>
      <c r="Q22" s="156" t="s">
        <v>320</v>
      </c>
      <c r="R22" s="156" t="s">
        <v>320</v>
      </c>
      <c r="S22" s="156" t="s">
        <v>320</v>
      </c>
      <c r="T22" s="156" t="s">
        <v>320</v>
      </c>
      <c r="U22" s="156" t="s">
        <v>320</v>
      </c>
      <c r="V22" s="156" t="s">
        <v>320</v>
      </c>
      <c r="W22" s="15" t="s">
        <v>144</v>
      </c>
      <c r="X22" s="156" t="s">
        <v>320</v>
      </c>
      <c r="Y22" s="156" t="s">
        <v>320</v>
      </c>
      <c r="AA22" s="15" t="s">
        <v>144</v>
      </c>
      <c r="AB22" s="156" t="s">
        <v>320</v>
      </c>
      <c r="AC22" s="156" t="s">
        <v>320</v>
      </c>
      <c r="AF22" s="15" t="s">
        <v>144</v>
      </c>
      <c r="AG22" s="17"/>
      <c r="AH22" s="15" t="s">
        <v>144</v>
      </c>
      <c r="AI22" s="17"/>
      <c r="AJ22" s="15" t="s">
        <v>144</v>
      </c>
      <c r="AK22" s="17"/>
      <c r="AL22" s="15" t="s">
        <v>144</v>
      </c>
      <c r="AM22" s="17"/>
      <c r="AN22" s="14" t="s">
        <v>144</v>
      </c>
      <c r="AO22" s="156" t="s">
        <v>320</v>
      </c>
      <c r="AP22" s="156" t="s">
        <v>320</v>
      </c>
      <c r="AQ22" s="14" t="s">
        <v>144</v>
      </c>
      <c r="AR22" s="14" t="s">
        <v>144</v>
      </c>
      <c r="AS22" s="156" t="s">
        <v>320</v>
      </c>
      <c r="AT22" s="156" t="s">
        <v>320</v>
      </c>
      <c r="AU22" s="15" t="s">
        <v>144</v>
      </c>
      <c r="AV22" s="14" t="s">
        <v>144</v>
      </c>
      <c r="AW22" s="156" t="s">
        <v>320</v>
      </c>
      <c r="AX22" s="14" t="s">
        <v>144</v>
      </c>
      <c r="AY22" s="14" t="s">
        <v>144</v>
      </c>
      <c r="AZ22" s="156" t="s">
        <v>320</v>
      </c>
      <c r="BA22" s="156" t="s">
        <v>320</v>
      </c>
      <c r="BB22" s="156" t="s">
        <v>320</v>
      </c>
      <c r="BC22" s="156" t="s">
        <v>320</v>
      </c>
      <c r="BD22" s="156" t="s">
        <v>320</v>
      </c>
      <c r="BE22" s="156" t="s">
        <v>320</v>
      </c>
      <c r="BF22" s="156" t="s">
        <v>320</v>
      </c>
      <c r="BG22" s="156" t="s">
        <v>320</v>
      </c>
      <c r="BH22" s="156" t="s">
        <v>320</v>
      </c>
      <c r="BI22" s="156" t="s">
        <v>320</v>
      </c>
      <c r="BJ22" s="156" t="s">
        <v>320</v>
      </c>
      <c r="BK22" s="156" t="s">
        <v>320</v>
      </c>
      <c r="BL22" s="156" t="s">
        <v>320</v>
      </c>
      <c r="BM22" s="156" t="s">
        <v>320</v>
      </c>
      <c r="BN22" s="156" t="s">
        <v>320</v>
      </c>
      <c r="BO22" s="156" t="s">
        <v>320</v>
      </c>
      <c r="BP22" s="156" t="s">
        <v>320</v>
      </c>
      <c r="BQ22" s="156" t="s">
        <v>320</v>
      </c>
      <c r="BR22" s="156" t="s">
        <v>320</v>
      </c>
      <c r="BS22" s="156" t="s">
        <v>320</v>
      </c>
      <c r="BT22" s="156" t="s">
        <v>320</v>
      </c>
      <c r="BU22" s="156" t="s">
        <v>320</v>
      </c>
      <c r="BV22" s="156" t="s">
        <v>320</v>
      </c>
      <c r="BW22" s="156" t="s">
        <v>320</v>
      </c>
      <c r="BX22" s="156" t="s">
        <v>320</v>
      </c>
      <c r="BY22" s="156" t="s">
        <v>320</v>
      </c>
      <c r="BZ22" s="156" t="s">
        <v>320</v>
      </c>
      <c r="CA22" s="156" t="s">
        <v>320</v>
      </c>
      <c r="CB22" s="156" t="s">
        <v>320</v>
      </c>
      <c r="CC22" s="14" t="s">
        <v>144</v>
      </c>
      <c r="CD22" s="156" t="s">
        <v>320</v>
      </c>
      <c r="CE22" s="156" t="s">
        <v>320</v>
      </c>
      <c r="CF22" s="156" t="s">
        <v>320</v>
      </c>
      <c r="CG22" s="156" t="s">
        <v>320</v>
      </c>
      <c r="CH22" s="156" t="s">
        <v>320</v>
      </c>
      <c r="CI22" s="14" t="s">
        <v>144</v>
      </c>
      <c r="CJ22" s="14" t="s">
        <v>144</v>
      </c>
      <c r="CK22" s="156" t="s">
        <v>320</v>
      </c>
      <c r="CL22" s="14" t="s">
        <v>144</v>
      </c>
      <c r="CM22" s="156" t="s">
        <v>320</v>
      </c>
      <c r="CN22" s="156" t="s">
        <v>320</v>
      </c>
      <c r="CO22" s="15" t="s">
        <v>144</v>
      </c>
      <c r="CR22" s="156" t="s">
        <v>320</v>
      </c>
      <c r="CS22" s="156" t="s">
        <v>320</v>
      </c>
      <c r="CT22" s="14" t="s">
        <v>144</v>
      </c>
      <c r="CU22" s="156" t="s">
        <v>320</v>
      </c>
      <c r="CV22" s="156" t="s">
        <v>320</v>
      </c>
      <c r="CW22" s="156" t="s">
        <v>320</v>
      </c>
      <c r="CX22" s="156" t="s">
        <v>320</v>
      </c>
      <c r="CY22" s="156" t="s">
        <v>320</v>
      </c>
      <c r="CZ22" s="156" t="s">
        <v>320</v>
      </c>
      <c r="DA22" s="14" t="s">
        <v>144</v>
      </c>
      <c r="DB22" s="156" t="s">
        <v>320</v>
      </c>
      <c r="DC22" s="156" t="s">
        <v>320</v>
      </c>
      <c r="DD22" s="156" t="s">
        <v>320</v>
      </c>
      <c r="DE22" s="156" t="s">
        <v>320</v>
      </c>
      <c r="DF22" s="156" t="s">
        <v>320</v>
      </c>
      <c r="DG22" s="156" t="s">
        <v>320</v>
      </c>
      <c r="DH22" s="14" t="s">
        <v>144</v>
      </c>
      <c r="DI22" s="156" t="s">
        <v>320</v>
      </c>
      <c r="DJ22" s="156" t="s">
        <v>320</v>
      </c>
      <c r="DK22" s="156" t="s">
        <v>320</v>
      </c>
      <c r="DL22" s="156" t="s">
        <v>320</v>
      </c>
      <c r="DM22" s="156" t="s">
        <v>320</v>
      </c>
      <c r="DN22" s="156" t="s">
        <v>320</v>
      </c>
      <c r="DO22" s="14" t="s">
        <v>144</v>
      </c>
      <c r="DP22" s="15" t="s">
        <v>144</v>
      </c>
      <c r="DR22" s="15" t="s">
        <v>144</v>
      </c>
      <c r="DT22" s="14" t="s">
        <v>144</v>
      </c>
      <c r="DU22" s="156" t="s">
        <v>320</v>
      </c>
      <c r="DV22" s="156" t="s">
        <v>320</v>
      </c>
      <c r="DW22" s="156" t="s">
        <v>320</v>
      </c>
      <c r="DX22" s="14" t="s">
        <v>144</v>
      </c>
      <c r="DY22" s="14" t="s">
        <v>144</v>
      </c>
      <c r="DZ22" s="156" t="s">
        <v>320</v>
      </c>
      <c r="EA22" s="156" t="s">
        <v>320</v>
      </c>
      <c r="EB22" s="156" t="s">
        <v>320</v>
      </c>
      <c r="EC22" s="156" t="s">
        <v>320</v>
      </c>
      <c r="ED22" s="156" t="s">
        <v>320</v>
      </c>
      <c r="EE22" s="156" t="s">
        <v>320</v>
      </c>
      <c r="EF22" s="156" t="s">
        <v>320</v>
      </c>
      <c r="EG22" s="156" t="s">
        <v>320</v>
      </c>
      <c r="EH22" s="156" t="s">
        <v>320</v>
      </c>
      <c r="EI22" s="15" t="s">
        <v>144</v>
      </c>
      <c r="EK22" s="17"/>
      <c r="EL22" s="156" t="s">
        <v>320</v>
      </c>
      <c r="EM22" s="156" t="s">
        <v>320</v>
      </c>
      <c r="EN22" s="156" t="s">
        <v>320</v>
      </c>
      <c r="EO22" s="156" t="s">
        <v>320</v>
      </c>
      <c r="EP22" s="156" t="s">
        <v>320</v>
      </c>
      <c r="EQ22" s="156" t="s">
        <v>320</v>
      </c>
      <c r="ER22" s="15" t="s">
        <v>144</v>
      </c>
      <c r="EU22" s="14" t="s">
        <v>144</v>
      </c>
      <c r="EV22" s="14" t="s">
        <v>144</v>
      </c>
      <c r="EW22" s="55" t="s">
        <v>519</v>
      </c>
      <c r="EX22" s="56" t="e">
        <f>(SUBSTITUTE(EW20,".",",")+SUBSTITUTE(EX20,".",",")+SUBSTITUTE(EY20,".",","))/3*100</f>
        <v>#VALUE!</v>
      </c>
    </row>
    <row r="23" spans="1:156" s="11" customFormat="1" ht="26.25" x14ac:dyDescent="0.4">
      <c r="F23" s="156"/>
      <c r="G23" s="156"/>
      <c r="H23" s="156"/>
      <c r="I23" s="156"/>
      <c r="J23" s="156"/>
      <c r="K23" s="156"/>
      <c r="L23" s="156"/>
      <c r="M23" s="156"/>
      <c r="N23" s="13" t="s">
        <v>162</v>
      </c>
      <c r="O23" s="156"/>
      <c r="P23" s="156"/>
      <c r="Q23" s="156"/>
      <c r="R23" s="156"/>
      <c r="S23" s="156"/>
      <c r="T23" s="156"/>
      <c r="U23" s="156"/>
      <c r="V23" s="156"/>
      <c r="W23" s="13" t="s">
        <v>146</v>
      </c>
      <c r="X23" s="156"/>
      <c r="Y23" s="156"/>
      <c r="AA23" s="12" t="s">
        <v>499</v>
      </c>
      <c r="AB23" s="156"/>
      <c r="AC23" s="156"/>
      <c r="AF23" s="16" t="s">
        <v>521</v>
      </c>
      <c r="AG23" s="17"/>
      <c r="AH23" s="16" t="s">
        <v>521</v>
      </c>
      <c r="AI23" s="17"/>
      <c r="AJ23" s="16" t="s">
        <v>521</v>
      </c>
      <c r="AK23" s="17"/>
      <c r="AL23" s="16" t="s">
        <v>149</v>
      </c>
      <c r="AM23" s="17"/>
      <c r="AN23" s="13" t="s">
        <v>162</v>
      </c>
      <c r="AO23" s="156"/>
      <c r="AP23" s="156"/>
      <c r="AQ23" s="13" t="s">
        <v>242</v>
      </c>
      <c r="AR23" s="13" t="s">
        <v>162</v>
      </c>
      <c r="AS23" s="156"/>
      <c r="AT23" s="156"/>
      <c r="AU23" s="16" t="s">
        <v>149</v>
      </c>
      <c r="AV23" s="13" t="s">
        <v>244</v>
      </c>
      <c r="AW23" s="156"/>
      <c r="AX23" s="13" t="s">
        <v>162</v>
      </c>
      <c r="AY23" s="13" t="s">
        <v>162</v>
      </c>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3" t="s">
        <v>162</v>
      </c>
      <c r="CD23" s="156"/>
      <c r="CE23" s="156"/>
      <c r="CF23" s="156"/>
      <c r="CG23" s="156"/>
      <c r="CH23" s="156"/>
      <c r="CI23" s="13" t="s">
        <v>162</v>
      </c>
      <c r="CJ23" s="13" t="s">
        <v>162</v>
      </c>
      <c r="CK23" s="156"/>
      <c r="CL23" s="13" t="s">
        <v>501</v>
      </c>
      <c r="CM23" s="156"/>
      <c r="CN23" s="156"/>
      <c r="CO23" s="16" t="s">
        <v>156</v>
      </c>
      <c r="CR23" s="156"/>
      <c r="CS23" s="156"/>
      <c r="CT23" s="13" t="s">
        <v>162</v>
      </c>
      <c r="CU23" s="156"/>
      <c r="CV23" s="156"/>
      <c r="CW23" s="156"/>
      <c r="CX23" s="156"/>
      <c r="CY23" s="156"/>
      <c r="CZ23" s="156"/>
      <c r="DA23" s="13" t="s">
        <v>162</v>
      </c>
      <c r="DB23" s="156"/>
      <c r="DC23" s="156"/>
      <c r="DD23" s="156"/>
      <c r="DE23" s="156"/>
      <c r="DF23" s="156"/>
      <c r="DG23" s="156"/>
      <c r="DH23" s="13" t="s">
        <v>162</v>
      </c>
      <c r="DI23" s="156"/>
      <c r="DJ23" s="156"/>
      <c r="DK23" s="156"/>
      <c r="DL23" s="156"/>
      <c r="DM23" s="156"/>
      <c r="DN23" s="156"/>
      <c r="DO23" s="13" t="s">
        <v>162</v>
      </c>
      <c r="DP23" s="16" t="s">
        <v>158</v>
      </c>
      <c r="DR23" s="16" t="s">
        <v>160</v>
      </c>
      <c r="DT23" s="13" t="s">
        <v>237</v>
      </c>
      <c r="DU23" s="156"/>
      <c r="DV23" s="156"/>
      <c r="DW23" s="156"/>
      <c r="DX23" s="13" t="s">
        <v>162</v>
      </c>
      <c r="DY23" s="13" t="s">
        <v>162</v>
      </c>
      <c r="DZ23" s="156"/>
      <c r="EA23" s="156"/>
      <c r="EB23" s="156"/>
      <c r="EC23" s="156"/>
      <c r="ED23" s="156"/>
      <c r="EE23" s="156"/>
      <c r="EF23" s="156"/>
      <c r="EG23" s="156"/>
      <c r="EH23" s="156"/>
      <c r="EI23" s="16" t="s">
        <v>165</v>
      </c>
      <c r="EK23" s="17"/>
      <c r="EL23" s="156"/>
      <c r="EM23" s="156"/>
      <c r="EN23" s="156"/>
      <c r="EO23" s="156"/>
      <c r="EP23" s="156"/>
      <c r="EQ23" s="156"/>
      <c r="ER23" s="16" t="s">
        <v>525</v>
      </c>
      <c r="EU23" s="13" t="s">
        <v>169</v>
      </c>
      <c r="EV23" s="13" t="s">
        <v>167</v>
      </c>
      <c r="EW23" s="57" t="s">
        <v>515</v>
      </c>
    </row>
    <row r="24" spans="1:156" s="11" customFormat="1" ht="26.25" x14ac:dyDescent="0.4">
      <c r="F24" s="156"/>
      <c r="G24" s="156"/>
      <c r="H24" s="156"/>
      <c r="I24" s="156"/>
      <c r="J24" s="156"/>
      <c r="K24" s="156"/>
      <c r="L24" s="156"/>
      <c r="M24" s="156"/>
      <c r="N24" s="12" t="s">
        <v>164</v>
      </c>
      <c r="O24" s="156"/>
      <c r="P24" s="156"/>
      <c r="Q24" s="156"/>
      <c r="R24" s="156"/>
      <c r="S24" s="156"/>
      <c r="T24" s="156"/>
      <c r="U24" s="156"/>
      <c r="V24" s="156"/>
      <c r="W24" s="13" t="s">
        <v>145</v>
      </c>
      <c r="X24" s="156"/>
      <c r="Y24" s="156"/>
      <c r="AA24" s="12" t="s">
        <v>500</v>
      </c>
      <c r="AB24" s="156"/>
      <c r="AC24" s="156"/>
      <c r="AF24" s="12" t="s">
        <v>522</v>
      </c>
      <c r="AG24" s="17"/>
      <c r="AH24" s="12" t="s">
        <v>522</v>
      </c>
      <c r="AI24" s="17"/>
      <c r="AJ24" s="12" t="s">
        <v>522</v>
      </c>
      <c r="AK24" s="17"/>
      <c r="AL24" s="12" t="s">
        <v>150</v>
      </c>
      <c r="AM24" s="17"/>
      <c r="AN24" s="12" t="s">
        <v>164</v>
      </c>
      <c r="AO24" s="156"/>
      <c r="AP24" s="156"/>
      <c r="AQ24" s="12" t="s">
        <v>243</v>
      </c>
      <c r="AR24" s="12" t="s">
        <v>164</v>
      </c>
      <c r="AS24" s="156"/>
      <c r="AT24" s="156"/>
      <c r="AU24" s="12" t="s">
        <v>150</v>
      </c>
      <c r="AV24" s="12" t="s">
        <v>245</v>
      </c>
      <c r="AW24" s="156"/>
      <c r="AX24" s="12" t="s">
        <v>164</v>
      </c>
      <c r="AY24" s="12" t="s">
        <v>164</v>
      </c>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2" t="s">
        <v>164</v>
      </c>
      <c r="CD24" s="156"/>
      <c r="CE24" s="156"/>
      <c r="CF24" s="156"/>
      <c r="CG24" s="156"/>
      <c r="CH24" s="156"/>
      <c r="CI24" s="12" t="s">
        <v>164</v>
      </c>
      <c r="CJ24" s="12" t="s">
        <v>164</v>
      </c>
      <c r="CK24" s="156"/>
      <c r="CL24" s="12" t="s">
        <v>502</v>
      </c>
      <c r="CM24" s="156"/>
      <c r="CN24" s="156"/>
      <c r="CO24" s="16" t="s">
        <v>157</v>
      </c>
      <c r="CR24" s="156"/>
      <c r="CS24" s="156"/>
      <c r="CT24" s="12" t="s">
        <v>164</v>
      </c>
      <c r="CU24" s="156"/>
      <c r="CV24" s="156"/>
      <c r="CW24" s="156"/>
      <c r="CX24" s="156"/>
      <c r="CY24" s="156"/>
      <c r="CZ24" s="156"/>
      <c r="DA24" s="12" t="s">
        <v>164</v>
      </c>
      <c r="DB24" s="156"/>
      <c r="DC24" s="156"/>
      <c r="DD24" s="156"/>
      <c r="DE24" s="156"/>
      <c r="DF24" s="156"/>
      <c r="DG24" s="156"/>
      <c r="DH24" s="12" t="s">
        <v>164</v>
      </c>
      <c r="DI24" s="156"/>
      <c r="DJ24" s="156"/>
      <c r="DK24" s="156"/>
      <c r="DL24" s="156"/>
      <c r="DM24" s="156"/>
      <c r="DN24" s="156"/>
      <c r="DO24" s="12" t="s">
        <v>164</v>
      </c>
      <c r="DP24" s="16" t="s">
        <v>159</v>
      </c>
      <c r="DR24" s="16" t="s">
        <v>161</v>
      </c>
      <c r="DT24" s="12" t="s">
        <v>164</v>
      </c>
      <c r="DU24" s="156"/>
      <c r="DV24" s="156"/>
      <c r="DW24" s="156"/>
      <c r="DX24" s="12" t="s">
        <v>163</v>
      </c>
      <c r="DY24" s="12" t="s">
        <v>164</v>
      </c>
      <c r="DZ24" s="156"/>
      <c r="EA24" s="156"/>
      <c r="EB24" s="156"/>
      <c r="EC24" s="156"/>
      <c r="ED24" s="156"/>
      <c r="EE24" s="156"/>
      <c r="EF24" s="156"/>
      <c r="EG24" s="156"/>
      <c r="EH24" s="156"/>
      <c r="EI24" s="16" t="s">
        <v>166</v>
      </c>
      <c r="EK24" s="17"/>
      <c r="EL24" s="156"/>
      <c r="EM24" s="156"/>
      <c r="EN24" s="156"/>
      <c r="EO24" s="156"/>
      <c r="EP24" s="156"/>
      <c r="EQ24" s="156"/>
      <c r="ER24" s="16" t="s">
        <v>526</v>
      </c>
      <c r="EU24" s="12" t="s">
        <v>168</v>
      </c>
      <c r="EV24" s="12" t="s">
        <v>170</v>
      </c>
      <c r="EW24" s="57" t="s">
        <v>516</v>
      </c>
    </row>
    <row r="25" spans="1:156" s="11" customFormat="1" ht="26.25" x14ac:dyDescent="0.4">
      <c r="F25" s="156"/>
      <c r="G25" s="156"/>
      <c r="H25" s="156"/>
      <c r="I25" s="156"/>
      <c r="J25" s="156"/>
      <c r="K25" s="156"/>
      <c r="L25" s="156"/>
      <c r="M25" s="156"/>
      <c r="O25" s="156"/>
      <c r="P25" s="156"/>
      <c r="Q25" s="156"/>
      <c r="R25" s="156"/>
      <c r="S25" s="156"/>
      <c r="T25" s="156"/>
      <c r="U25" s="156"/>
      <c r="V25" s="156"/>
      <c r="W25" s="13" t="s">
        <v>147</v>
      </c>
      <c r="X25" s="156"/>
      <c r="Y25" s="156"/>
      <c r="AA25" s="12" t="s">
        <v>498</v>
      </c>
      <c r="AB25" s="156"/>
      <c r="AC25" s="156"/>
      <c r="AF25" s="12" t="s">
        <v>523</v>
      </c>
      <c r="AG25" s="17"/>
      <c r="AH25" s="12" t="s">
        <v>523</v>
      </c>
      <c r="AI25" s="17"/>
      <c r="AJ25" s="12" t="s">
        <v>523</v>
      </c>
      <c r="AK25" s="17"/>
      <c r="AL25" s="12" t="s">
        <v>151</v>
      </c>
      <c r="AM25" s="17"/>
      <c r="AO25" s="156"/>
      <c r="AP25" s="156"/>
      <c r="AS25" s="156"/>
      <c r="AT25" s="156"/>
      <c r="AU25" s="12" t="s">
        <v>151</v>
      </c>
      <c r="AV25" s="12" t="s">
        <v>246</v>
      </c>
      <c r="AW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D25" s="156"/>
      <c r="CE25" s="156"/>
      <c r="CF25" s="156"/>
      <c r="CG25" s="156"/>
      <c r="CH25" s="156"/>
      <c r="CK25" s="156"/>
      <c r="CL25" s="12" t="s">
        <v>511</v>
      </c>
      <c r="CM25" s="156"/>
      <c r="CN25" s="156"/>
      <c r="CO25" s="16" t="s">
        <v>311</v>
      </c>
      <c r="CR25" s="156"/>
      <c r="CS25" s="156"/>
      <c r="CU25" s="156"/>
      <c r="CV25" s="156"/>
      <c r="CW25" s="156"/>
      <c r="CX25" s="156"/>
      <c r="CY25" s="156"/>
      <c r="CZ25" s="156"/>
      <c r="DB25" s="156"/>
      <c r="DC25" s="156"/>
      <c r="DD25" s="156"/>
      <c r="DE25" s="156"/>
      <c r="DF25" s="156"/>
      <c r="DG25" s="156"/>
      <c r="DI25" s="156"/>
      <c r="DJ25" s="156"/>
      <c r="DK25" s="156"/>
      <c r="DL25" s="156"/>
      <c r="DM25" s="156"/>
      <c r="DN25" s="156"/>
      <c r="DP25" s="16" t="s">
        <v>513</v>
      </c>
      <c r="DR25" s="16" t="s">
        <v>514</v>
      </c>
      <c r="DU25" s="156"/>
      <c r="DV25" s="156"/>
      <c r="DW25" s="156"/>
      <c r="DX25" s="12" t="s">
        <v>164</v>
      </c>
      <c r="DZ25" s="156"/>
      <c r="EA25" s="156"/>
      <c r="EB25" s="156"/>
      <c r="EC25" s="156"/>
      <c r="ED25" s="156"/>
      <c r="EE25" s="156"/>
      <c r="EF25" s="156"/>
      <c r="EG25" s="156"/>
      <c r="EH25" s="156"/>
      <c r="EI25" s="16" t="s">
        <v>312</v>
      </c>
      <c r="EK25" s="17"/>
      <c r="EL25" s="156"/>
      <c r="EM25" s="156"/>
      <c r="EN25" s="156"/>
      <c r="EO25" s="156"/>
      <c r="EP25" s="156"/>
      <c r="EQ25" s="156"/>
      <c r="ER25" s="16" t="s">
        <v>527</v>
      </c>
      <c r="EW25" s="57" t="s">
        <v>517</v>
      </c>
      <c r="EX25" s="43"/>
    </row>
    <row r="26" spans="1:156" s="11" customFormat="1" ht="26.25" x14ac:dyDescent="0.4">
      <c r="F26" s="156"/>
      <c r="G26" s="156"/>
      <c r="H26" s="156"/>
      <c r="I26" s="156"/>
      <c r="J26" s="156"/>
      <c r="K26" s="156"/>
      <c r="L26" s="156"/>
      <c r="M26" s="156"/>
      <c r="O26" s="156"/>
      <c r="P26" s="156"/>
      <c r="Q26" s="156"/>
      <c r="R26" s="156"/>
      <c r="S26" s="156"/>
      <c r="T26" s="156"/>
      <c r="U26" s="156"/>
      <c r="V26" s="156"/>
      <c r="X26" s="156"/>
      <c r="Y26" s="156"/>
      <c r="AB26" s="156"/>
      <c r="AC26" s="156"/>
      <c r="AF26" s="12" t="s">
        <v>524</v>
      </c>
      <c r="AG26" s="17"/>
      <c r="AH26" s="12" t="s">
        <v>524</v>
      </c>
      <c r="AI26" s="17"/>
      <c r="AJ26" s="12" t="s">
        <v>524</v>
      </c>
      <c r="AK26" s="17"/>
      <c r="AL26" s="12" t="s">
        <v>152</v>
      </c>
      <c r="AM26" s="17"/>
      <c r="AO26" s="156"/>
      <c r="AP26" s="156"/>
      <c r="AS26" s="156"/>
      <c r="AT26" s="156"/>
      <c r="AU26" s="12" t="s">
        <v>152</v>
      </c>
      <c r="AV26" s="12" t="s">
        <v>164</v>
      </c>
      <c r="AW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D26" s="156"/>
      <c r="CE26" s="156"/>
      <c r="CF26" s="156"/>
      <c r="CG26" s="156"/>
      <c r="CH26" s="156"/>
      <c r="CK26" s="156"/>
      <c r="CM26" s="156"/>
      <c r="CN26" s="156"/>
      <c r="CO26" s="16" t="s">
        <v>512</v>
      </c>
      <c r="CR26" s="156"/>
      <c r="CS26" s="156"/>
      <c r="CU26" s="156"/>
      <c r="CV26" s="156"/>
      <c r="CW26" s="156"/>
      <c r="CX26" s="156"/>
      <c r="CY26" s="156"/>
      <c r="CZ26" s="156"/>
      <c r="DB26" s="156"/>
      <c r="DC26" s="156"/>
      <c r="DD26" s="156"/>
      <c r="DE26" s="156"/>
      <c r="DF26" s="156"/>
      <c r="DG26" s="156"/>
      <c r="DI26" s="156"/>
      <c r="DJ26" s="156"/>
      <c r="DK26" s="156"/>
      <c r="DL26" s="156"/>
      <c r="DM26" s="156"/>
      <c r="DN26" s="156"/>
      <c r="DP26" s="16" t="s">
        <v>155</v>
      </c>
      <c r="DR26" s="16" t="s">
        <v>155</v>
      </c>
      <c r="DU26" s="156"/>
      <c r="DV26" s="156"/>
      <c r="DW26" s="156"/>
      <c r="DZ26" s="156"/>
      <c r="EA26" s="156"/>
      <c r="EB26" s="156"/>
      <c r="EC26" s="156"/>
      <c r="ED26" s="156"/>
      <c r="EE26" s="156"/>
      <c r="EF26" s="156"/>
      <c r="EG26" s="156"/>
      <c r="EH26" s="156"/>
      <c r="EL26" s="156"/>
      <c r="EM26" s="156"/>
      <c r="EN26" s="156"/>
      <c r="EO26" s="156"/>
      <c r="EP26" s="156"/>
      <c r="EQ26" s="156"/>
      <c r="EW26" s="57" t="s">
        <v>520</v>
      </c>
    </row>
    <row r="27" spans="1:156" s="11" customFormat="1" ht="26.25" x14ac:dyDescent="0.4">
      <c r="AF27" s="44"/>
      <c r="AH27" s="17"/>
      <c r="EW27" s="57" t="s">
        <v>518</v>
      </c>
    </row>
    <row r="28" spans="1:156" s="11" customFormat="1" ht="26.25" x14ac:dyDescent="0.4">
      <c r="AF28" s="17"/>
      <c r="EX28" s="11" t="str">
        <f>SUBSTITUTE(".",EX20,",")</f>
        <v>.</v>
      </c>
    </row>
    <row r="29" spans="1:156" s="124" customFormat="1" x14ac:dyDescent="0.25">
      <c r="A29" s="124" t="s">
        <v>4</v>
      </c>
      <c r="B29" s="124" t="s">
        <v>5</v>
      </c>
      <c r="C29" s="124" t="s">
        <v>6</v>
      </c>
      <c r="D29" s="124" t="s">
        <v>7</v>
      </c>
      <c r="E29" s="124" t="s">
        <v>8</v>
      </c>
      <c r="F29" s="124" t="s">
        <v>9</v>
      </c>
      <c r="G29" s="124" t="s">
        <v>10</v>
      </c>
      <c r="H29" s="124" t="s">
        <v>11</v>
      </c>
      <c r="I29" s="124" t="s">
        <v>12</v>
      </c>
      <c r="J29" s="124" t="s">
        <v>13</v>
      </c>
      <c r="K29" s="124" t="s">
        <v>14</v>
      </c>
      <c r="L29" s="124" t="s">
        <v>528</v>
      </c>
      <c r="M29" s="124" t="s">
        <v>529</v>
      </c>
      <c r="N29" s="124" t="s">
        <v>530</v>
      </c>
      <c r="O29" s="124" t="s">
        <v>531</v>
      </c>
      <c r="P29" s="124" t="s">
        <v>532</v>
      </c>
      <c r="Q29" s="124" t="s">
        <v>533</v>
      </c>
      <c r="R29" s="124" t="s">
        <v>1300</v>
      </c>
      <c r="S29" s="124" t="s">
        <v>1301</v>
      </c>
      <c r="T29" s="124" t="s">
        <v>534</v>
      </c>
      <c r="U29" s="124" t="s">
        <v>535</v>
      </c>
      <c r="V29" s="124" t="s">
        <v>536</v>
      </c>
      <c r="W29" s="124" t="s">
        <v>537</v>
      </c>
      <c r="X29" s="124" t="s">
        <v>538</v>
      </c>
      <c r="Y29" s="124" t="s">
        <v>1314</v>
      </c>
      <c r="Z29" s="124" t="s">
        <v>1315</v>
      </c>
      <c r="AA29" s="124" t="s">
        <v>1316</v>
      </c>
      <c r="AB29" s="124" t="s">
        <v>539</v>
      </c>
      <c r="AC29" s="124" t="s">
        <v>540</v>
      </c>
      <c r="AD29" s="124" t="s">
        <v>541</v>
      </c>
      <c r="AE29" s="124" t="s">
        <v>542</v>
      </c>
      <c r="AF29" s="124" t="s">
        <v>543</v>
      </c>
      <c r="AG29" s="124" t="s">
        <v>544</v>
      </c>
      <c r="AH29" s="124" t="s">
        <v>1317</v>
      </c>
      <c r="AI29" s="124" t="s">
        <v>1318</v>
      </c>
      <c r="AJ29" s="124" t="s">
        <v>1319</v>
      </c>
      <c r="AK29" s="124" t="s">
        <v>545</v>
      </c>
      <c r="AL29" s="124" t="s">
        <v>546</v>
      </c>
      <c r="AM29" s="124" t="s">
        <v>547</v>
      </c>
      <c r="AN29" s="124" t="s">
        <v>548</v>
      </c>
      <c r="AO29" s="124" t="s">
        <v>549</v>
      </c>
      <c r="AP29" s="124" t="s">
        <v>550</v>
      </c>
      <c r="AQ29" s="124" t="s">
        <v>1320</v>
      </c>
      <c r="AR29" s="124" t="s">
        <v>1321</v>
      </c>
      <c r="AS29" s="124" t="s">
        <v>1322</v>
      </c>
      <c r="AT29" s="124" t="s">
        <v>551</v>
      </c>
      <c r="AU29" s="124" t="s">
        <v>552</v>
      </c>
      <c r="AV29" s="124" t="s">
        <v>553</v>
      </c>
      <c r="AW29" s="124" t="s">
        <v>554</v>
      </c>
      <c r="AX29" s="124" t="s">
        <v>555</v>
      </c>
      <c r="AY29" s="124" t="s">
        <v>556</v>
      </c>
      <c r="AZ29" s="124" t="s">
        <v>557</v>
      </c>
      <c r="BA29" s="124" t="s">
        <v>558</v>
      </c>
      <c r="BB29" s="124" t="s">
        <v>559</v>
      </c>
      <c r="BC29" s="124" t="s">
        <v>560</v>
      </c>
      <c r="BD29" s="124" t="s">
        <v>561</v>
      </c>
      <c r="BE29" s="124" t="s">
        <v>562</v>
      </c>
      <c r="BF29" s="124" t="s">
        <v>563</v>
      </c>
      <c r="BG29" s="124" t="s">
        <v>564</v>
      </c>
      <c r="BH29" s="124" t="s">
        <v>565</v>
      </c>
      <c r="BI29" s="124" t="s">
        <v>566</v>
      </c>
      <c r="BJ29" s="124" t="s">
        <v>567</v>
      </c>
      <c r="BK29" s="124" t="s">
        <v>568</v>
      </c>
      <c r="BL29" s="124" t="s">
        <v>569</v>
      </c>
      <c r="BM29" s="124" t="s">
        <v>570</v>
      </c>
      <c r="BN29" s="124" t="s">
        <v>571</v>
      </c>
      <c r="BO29" s="124" t="s">
        <v>572</v>
      </c>
      <c r="BP29" s="124" t="s">
        <v>573</v>
      </c>
      <c r="BQ29" s="124" t="s">
        <v>574</v>
      </c>
      <c r="BR29" s="124" t="s">
        <v>575</v>
      </c>
      <c r="BS29" s="124" t="s">
        <v>576</v>
      </c>
      <c r="BT29" s="124" t="s">
        <v>577</v>
      </c>
      <c r="BU29" s="124" t="s">
        <v>578</v>
      </c>
      <c r="BV29" s="124" t="s">
        <v>579</v>
      </c>
      <c r="BW29" s="124" t="s">
        <v>580</v>
      </c>
      <c r="BX29" s="124" t="s">
        <v>581</v>
      </c>
      <c r="BY29" s="124" t="s">
        <v>582</v>
      </c>
      <c r="BZ29" s="124" t="s">
        <v>583</v>
      </c>
      <c r="CA29" s="124" t="s">
        <v>584</v>
      </c>
      <c r="CB29" s="124" t="s">
        <v>585</v>
      </c>
      <c r="CC29" s="124" t="s">
        <v>586</v>
      </c>
      <c r="CD29" s="124" t="s">
        <v>587</v>
      </c>
      <c r="CE29" s="124" t="s">
        <v>588</v>
      </c>
      <c r="CF29" s="124" t="s">
        <v>589</v>
      </c>
      <c r="CG29" s="124" t="s">
        <v>590</v>
      </c>
      <c r="CH29" s="124" t="s">
        <v>591</v>
      </c>
      <c r="CI29" s="124" t="s">
        <v>592</v>
      </c>
      <c r="CJ29" s="124" t="s">
        <v>593</v>
      </c>
      <c r="CK29" s="124" t="s">
        <v>594</v>
      </c>
      <c r="CL29" s="124" t="s">
        <v>595</v>
      </c>
      <c r="CM29" s="124" t="s">
        <v>596</v>
      </c>
      <c r="CN29" s="124" t="s">
        <v>597</v>
      </c>
      <c r="CO29" s="124" t="s">
        <v>598</v>
      </c>
      <c r="CP29" s="124" t="s">
        <v>599</v>
      </c>
      <c r="CQ29" s="124" t="s">
        <v>600</v>
      </c>
      <c r="CR29" s="124" t="s">
        <v>601</v>
      </c>
      <c r="CS29" s="124" t="s">
        <v>602</v>
      </c>
      <c r="CT29" s="124" t="s">
        <v>603</v>
      </c>
      <c r="CU29" s="124" t="s">
        <v>604</v>
      </c>
      <c r="CV29" s="124" t="s">
        <v>605</v>
      </c>
      <c r="CW29" s="124" t="s">
        <v>606</v>
      </c>
      <c r="CX29" s="124" t="s">
        <v>607</v>
      </c>
      <c r="CY29" s="124" t="s">
        <v>608</v>
      </c>
      <c r="CZ29" s="124" t="s">
        <v>609</v>
      </c>
      <c r="DA29" s="124" t="s">
        <v>610</v>
      </c>
      <c r="DB29" s="124" t="s">
        <v>611</v>
      </c>
      <c r="DC29" s="124" t="s">
        <v>612</v>
      </c>
      <c r="DD29" s="124" t="s">
        <v>613</v>
      </c>
      <c r="DE29" s="124" t="s">
        <v>614</v>
      </c>
      <c r="DF29" s="124" t="s">
        <v>615</v>
      </c>
      <c r="DG29" s="124" t="s">
        <v>616</v>
      </c>
      <c r="DH29" s="124" t="s">
        <v>617</v>
      </c>
      <c r="DI29" s="124" t="s">
        <v>618</v>
      </c>
      <c r="DJ29" s="124" t="s">
        <v>619</v>
      </c>
      <c r="DK29" s="124" t="s">
        <v>620</v>
      </c>
      <c r="DL29" s="124" t="s">
        <v>621</v>
      </c>
      <c r="DM29" s="124" t="s">
        <v>235</v>
      </c>
    </row>
    <row r="30" spans="1:156" x14ac:dyDescent="0.25">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9"/>
      <c r="BD30" s="147"/>
      <c r="BF30" s="147"/>
      <c r="BZ30" s="147"/>
      <c r="CB30" s="147"/>
      <c r="CM30" s="147"/>
      <c r="CP30" s="147"/>
      <c r="CQ30" s="147"/>
    </row>
    <row r="31" spans="1:156" s="144" customFormat="1" ht="51.75" customHeight="1" x14ac:dyDescent="0.25">
      <c r="A31" s="140" t="s">
        <v>622</v>
      </c>
      <c r="L31" s="143">
        <f>IF(L30="sim",2,0)</f>
        <v>0</v>
      </c>
      <c r="M31" s="143" t="b">
        <f>IF(AND(M30="≥ 5 campanhas"),2,IF(AND(M30="&lt; 5 campanhas"),1))</f>
        <v>0</v>
      </c>
      <c r="N31" s="140" t="e">
        <f>IF(AND(AVERAGE(VALUE(SUBSTITUTE(N30,".",",")),VALUE(SUBSTITUTE(O30,".",",")),VALUE(SUBSTITUTE(P30,".",",")),VALUE(SUBSTITUTE(Q30,".",",")))&gt;=95,AVERAGE(VALUE(SUBSTITUTE(N30,".",",")),VALUE(SUBSTITUTE(O30,".",",")),VALUE(SUBSTITUTE(P30,".",",")),VALUE(SUBSTITUTE(Q30,".",",")))&lt;=100),3,IF(AND(AVERAGE(VALUE(SUBSTITUTE(N30,".",",")),VALUE(SUBSTITUTE(O30,".",",")),VALUE(SUBSTITUTE(P30,".",",")),VALUE(SUBSTITUTE(Q30,".",",")))&gt;=70,AVERAGE(VALUE(SUBSTITUTE(N30,".",",")),VALUE(SUBSTITUTE(O30,".",",")),VALUE(SUBSTITUTE(P30,".",",")),VALUE(SUBSTITUTE(Q30,".",",")))&lt;95),2,IF(AND(AVERAGE(VALUE(SUBSTITUTE(N30,".",",")),VALUE(SUBSTITUTE(O30,".",",")),VALUE(SUBSTITUTE(P30,".",",")),VALUE(SUBSTITUTE(Q30,".",",")))&gt;=50,AVERAGE(VALUE(SUBSTITUTE(N30,".",",")),VALUE(SUBSTITUTE(O30,".",",")),VALUE(SUBSTITUTE(P30,".",",")),VALUE(SUBSTITUTE(Q30,".",",")))&lt;70),1,0)))</f>
        <v>#VALUE!</v>
      </c>
      <c r="R31" s="140" t="e">
        <f>IF(AND(AVERAGE(VALUE(SUBSTITUTE(R30,".",",")),VALUE(SUBSTITUTE(S30,".",",")))&gt;=80,AVERAGE(VALUE(SUBSTITUTE(R30,".",",")),VALUE(SUBSTITUTE(S30,".",",")))&lt;=100),3,IF(AND(AVERAGE(VALUE(SUBSTITUTE(R30,".",",")),VALUE(SUBSTITUTE(S30,".",",")))&gt;=60,AVERAGE(VALUE(SUBSTITUTE(R30,".",",")),VALUE(SUBSTITUTE(S30,".",",")))&lt;80),2,IF(AND(AVERAGE(VALUE(SUBSTITUTE(R30,".",",")),VALUE(SUBSTITUTE(S30,".",",")))&gt;=40,AVERAGE(VALUE(SUBSTITUTE(R30,".",",")),VALUE(SUBSTITUTE(S30,".",",")))&lt;60),1,0)))</f>
        <v>#VALUE!</v>
      </c>
      <c r="T31" s="140"/>
      <c r="U31" s="140"/>
      <c r="W31" s="140"/>
      <c r="X31" s="140">
        <f>IF(AND(X30="≥ 90% e ≤ 100%"),3,IF(AND(X30="≥ 70% e &lt; 90%"),2,IF(AND(X30="≥ 50% e &lt; 70%"),1,0)))</f>
        <v>0</v>
      </c>
      <c r="Y31" s="140">
        <f>IF(AND(Y32&gt;=5,Y33&gt;=2.5),3,IF(OR(Y32&gt;=5,Y33&gt;=2.5),1,0))</f>
        <v>0</v>
      </c>
      <c r="AH31" s="140">
        <f>IF(AND(AH32&gt;=5,AH33&gt;=2.5),3,IF(OR(AH32&gt;=5,AH33&gt;=2.5),1,0))</f>
        <v>0</v>
      </c>
      <c r="AR31" s="140">
        <f>IF(AND(AR32&gt;=5,AR33&gt;=2.5),3,IF(OR(AR32&gt;=5,AR33&gt;=2.5),1,0))</f>
        <v>0</v>
      </c>
      <c r="AZ31" s="143" t="b">
        <f>IF(AND(AZ30="£ 0,1"),2,IF(AND(AZ30="&gt; 0,1"),0,IF(AND(AZ30=9999),0)))</f>
        <v>0</v>
      </c>
      <c r="BA31" s="143" t="b">
        <f>IF(AND(BA30="£ 0,1"),2,IF(AND(BA30="&gt; 0,1"),0,IF(AND(BA30=9999),0)))</f>
        <v>0</v>
      </c>
      <c r="BB31" s="143" t="b">
        <f>IF(AND(BB30="≥ 85%"),2,IF(AND(BB30="&lt; 85%"),0))</f>
        <v>0</v>
      </c>
      <c r="BC31" s="143" t="b">
        <f>IF(AND(BC30="≥ 88%"),2,IF(AND(BC30="&lt; 88%"),0))</f>
        <v>0</v>
      </c>
      <c r="BE31" s="143">
        <f>IF(BE30="sim",2,0)</f>
        <v>0</v>
      </c>
      <c r="BG31" s="143">
        <f>IF(BG30="sim",2,0)</f>
        <v>0</v>
      </c>
      <c r="BI31" s="143">
        <f>IF(BI30="sim",2,0)</f>
        <v>0</v>
      </c>
      <c r="BK31" s="140">
        <f>IF(AND(BK30="Sim",BL30="≥ 2%"),2,IF(AND(BK30="Sim",BL30="&lt; 2%"),1,0))</f>
        <v>0</v>
      </c>
      <c r="BM31" s="143" t="b">
        <f>IF(AND(BM30="≥ 95%"),2,IF(AND(BM30="&lt; 95%"),0))</f>
        <v>0</v>
      </c>
      <c r="BO31" s="143">
        <f>IF(BO30="sim",2,0)</f>
        <v>0</v>
      </c>
      <c r="BQ31" s="143">
        <f>IF(BQ30="sim",2,0)</f>
        <v>0</v>
      </c>
      <c r="BS31" s="143">
        <f>IF(BS30="sim",2,0)</f>
        <v>0</v>
      </c>
      <c r="BT31" s="143">
        <f>IF(BT30="sim",2,0)</f>
        <v>0</v>
      </c>
      <c r="BW31" s="143" t="b">
        <f>IF(AND(BW30="≤ 70%"),2,IF(AND(BW30="&gt; 70%"),0))</f>
        <v>0</v>
      </c>
      <c r="BY31" s="143">
        <f>IF(BY30="sim",2,0)</f>
        <v>0</v>
      </c>
      <c r="CA31" s="143">
        <f>IF(CA30="sim",3,0)</f>
        <v>0</v>
      </c>
      <c r="CC31" s="143">
        <f>IF(CC30="sim",1,0)</f>
        <v>0</v>
      </c>
      <c r="CD31" s="143">
        <f>IF(CD30="sim",0,1)</f>
        <v>1</v>
      </c>
      <c r="CH31" s="143">
        <f>IF(CH30="sim",2,0)</f>
        <v>0</v>
      </c>
      <c r="CI31" s="140">
        <f>IF(CI30="100%",3,IF(CI30="≥ 70% e &lt; 100%",2,IF(CI30="≥ 40% e &lt; 70%",1,0)))</f>
        <v>0</v>
      </c>
      <c r="CJ31" s="140">
        <f>IF(CJ30="100%",3,IF(CJ30="≥ 80% e &lt; 100%",2,IF(CJ30="≥ 40% e &lt; 80%",1,0)))</f>
        <v>0</v>
      </c>
      <c r="CK31" s="140">
        <f>IF(CK30="≤ 40 dias",3,IF(CK30="&gt; 40 e ≤ 80 dias",2,IF(CK30="&gt; 80 e ≤ 120 dias",1,0)))</f>
        <v>0</v>
      </c>
      <c r="CL31" s="143">
        <f>IF(CL30="sim",2,0)</f>
        <v>0</v>
      </c>
      <c r="CM31" s="143"/>
      <c r="CN31" s="143">
        <f>IF(CN30="sim",2,0)</f>
        <v>0</v>
      </c>
      <c r="CR31" s="143">
        <f>IF(CR30="sim",2,0)</f>
        <v>0</v>
      </c>
      <c r="CU31" s="143">
        <f>IF(CU30="sim",2,0)</f>
        <v>0</v>
      </c>
      <c r="CW31" s="143">
        <f>IF(CW30="sim",3,0)</f>
        <v>0</v>
      </c>
      <c r="DA31" s="143">
        <f>IF(DA30="sim",2,0)</f>
        <v>0</v>
      </c>
      <c r="DB31" s="143" t="b">
        <f>IF(AND(DB30="≥ 10 dias"),0,IF(AND(DB30="&lt; 10 dias"),2))</f>
        <v>0</v>
      </c>
      <c r="DC31" s="143" t="b">
        <f>IF(AND(DC30="≥ 6 reuniões"),2,IF(AND(DC30="&lt; 6 reuniões"),0))</f>
        <v>0</v>
      </c>
      <c r="DD31" s="143">
        <f>IF(DD30="sim",1,0)</f>
        <v>0</v>
      </c>
      <c r="DF31" s="143" t="b">
        <f>IF(AND(DF30="≥ 12%"),3,IF(AND(DF30="&lt; 12%"),0))</f>
        <v>0</v>
      </c>
      <c r="DG31" s="143">
        <f>IF(DG30="sim",3,0)</f>
        <v>0</v>
      </c>
      <c r="DH31" s="143">
        <f>IF(DH30="sim",2,0)</f>
        <v>0</v>
      </c>
      <c r="DI31" s="143">
        <f>IF(DI30="sim",1,0)</f>
        <v>0</v>
      </c>
      <c r="DK31" s="140"/>
      <c r="DL31" s="140" t="e">
        <f>IF(DK33&gt;=80,5,IF(DK33&gt;=60,4,IF(DK33&gt;=40,3,IF(DK33&gt;=20,2,1))))</f>
        <v>#VALUE!</v>
      </c>
    </row>
    <row r="32" spans="1:156" s="45" customFormat="1" ht="33" customHeight="1" x14ac:dyDescent="0.45">
      <c r="C32" s="99" t="s">
        <v>1299</v>
      </c>
      <c r="D32" s="47"/>
      <c r="E32" s="136" t="e">
        <f>SUM(L31:DL31)</f>
        <v>#VALUE!</v>
      </c>
      <c r="F32" s="156" t="s">
        <v>320</v>
      </c>
      <c r="G32" s="156" t="s">
        <v>320</v>
      </c>
      <c r="H32" s="156" t="s">
        <v>320</v>
      </c>
      <c r="I32" s="156" t="s">
        <v>320</v>
      </c>
      <c r="J32" s="156" t="s">
        <v>320</v>
      </c>
      <c r="K32" s="156" t="s">
        <v>320</v>
      </c>
      <c r="L32" s="14" t="s">
        <v>144</v>
      </c>
      <c r="M32" s="14" t="s">
        <v>144</v>
      </c>
      <c r="N32" s="15" t="s">
        <v>144</v>
      </c>
      <c r="O32" s="15" t="s">
        <v>629</v>
      </c>
      <c r="R32" s="15" t="s">
        <v>144</v>
      </c>
      <c r="S32" s="15" t="s">
        <v>629</v>
      </c>
      <c r="U32" s="156" t="s">
        <v>320</v>
      </c>
      <c r="V32" s="156" t="s">
        <v>320</v>
      </c>
      <c r="W32" s="156" t="s">
        <v>320</v>
      </c>
      <c r="X32" s="146" t="s">
        <v>144</v>
      </c>
      <c r="Y32" s="51">
        <f>IF(Z30=9999,0,Z30)</f>
        <v>0</v>
      </c>
      <c r="Z32" s="48" t="s">
        <v>1325</v>
      </c>
      <c r="AA32" s="145" t="s">
        <v>320</v>
      </c>
      <c r="AB32" s="145" t="s">
        <v>320</v>
      </c>
      <c r="AC32" s="145" t="s">
        <v>320</v>
      </c>
      <c r="AD32" s="145" t="s">
        <v>320</v>
      </c>
      <c r="AE32" s="145" t="s">
        <v>320</v>
      </c>
      <c r="AG32" s="145" t="s">
        <v>320</v>
      </c>
      <c r="AH32" s="148">
        <f>IF(AI30=9999,0,AI30)</f>
        <v>0</v>
      </c>
      <c r="AI32" s="48" t="s">
        <v>1325</v>
      </c>
      <c r="AJ32" s="145" t="s">
        <v>320</v>
      </c>
      <c r="AK32" s="145" t="s">
        <v>320</v>
      </c>
      <c r="AL32" s="145" t="s">
        <v>320</v>
      </c>
      <c r="AM32" s="145" t="s">
        <v>320</v>
      </c>
      <c r="AN32" s="145" t="s">
        <v>320</v>
      </c>
      <c r="AP32" s="145" t="s">
        <v>320</v>
      </c>
      <c r="AQ32" s="145" t="s">
        <v>320</v>
      </c>
      <c r="AR32" s="148">
        <f>IF(AS30=9999,0,AS30)</f>
        <v>0</v>
      </c>
      <c r="AS32" s="48" t="s">
        <v>1325</v>
      </c>
      <c r="AT32" s="145" t="s">
        <v>320</v>
      </c>
      <c r="AU32" s="145" t="s">
        <v>320</v>
      </c>
      <c r="AV32" s="145" t="s">
        <v>320</v>
      </c>
      <c r="AW32" s="145" t="s">
        <v>320</v>
      </c>
      <c r="AY32" s="145" t="s">
        <v>320</v>
      </c>
      <c r="AZ32" s="14" t="s">
        <v>144</v>
      </c>
      <c r="BA32" s="14" t="s">
        <v>144</v>
      </c>
      <c r="BB32" s="14" t="s">
        <v>144</v>
      </c>
      <c r="BC32" s="14" t="s">
        <v>144</v>
      </c>
      <c r="BD32" s="145" t="s">
        <v>320</v>
      </c>
      <c r="BE32" s="14" t="s">
        <v>144</v>
      </c>
      <c r="BF32" s="145" t="s">
        <v>320</v>
      </c>
      <c r="BG32" s="14" t="s">
        <v>144</v>
      </c>
      <c r="BH32" s="145" t="s">
        <v>320</v>
      </c>
      <c r="BI32" s="14" t="s">
        <v>144</v>
      </c>
      <c r="BJ32" s="145" t="s">
        <v>320</v>
      </c>
      <c r="BK32" s="15" t="s">
        <v>144</v>
      </c>
      <c r="BM32" s="14" t="s">
        <v>144</v>
      </c>
      <c r="BN32" s="145" t="s">
        <v>320</v>
      </c>
      <c r="BO32" s="14" t="s">
        <v>144</v>
      </c>
      <c r="BP32" s="145" t="s">
        <v>320</v>
      </c>
      <c r="BQ32" s="14" t="s">
        <v>144</v>
      </c>
      <c r="BR32" s="145" t="s">
        <v>320</v>
      </c>
      <c r="BS32" s="14" t="s">
        <v>144</v>
      </c>
      <c r="BT32" s="14" t="s">
        <v>144</v>
      </c>
      <c r="BU32" s="145" t="s">
        <v>320</v>
      </c>
      <c r="BV32" s="145" t="s">
        <v>320</v>
      </c>
      <c r="BW32" s="14" t="s">
        <v>144</v>
      </c>
      <c r="BX32" s="145" t="s">
        <v>320</v>
      </c>
      <c r="BY32" s="14" t="s">
        <v>144</v>
      </c>
      <c r="BZ32" s="145" t="s">
        <v>320</v>
      </c>
      <c r="CA32" s="14" t="s">
        <v>144</v>
      </c>
      <c r="CB32" s="145" t="s">
        <v>320</v>
      </c>
      <c r="CC32" s="14" t="s">
        <v>144</v>
      </c>
      <c r="CD32" s="14" t="s">
        <v>144</v>
      </c>
      <c r="CE32" s="145" t="s">
        <v>320</v>
      </c>
      <c r="CF32" s="145" t="s">
        <v>320</v>
      </c>
      <c r="CG32" s="145" t="s">
        <v>320</v>
      </c>
      <c r="CH32" s="14" t="s">
        <v>144</v>
      </c>
      <c r="CI32" s="15" t="s">
        <v>144</v>
      </c>
      <c r="CJ32" s="15" t="s">
        <v>144</v>
      </c>
      <c r="CK32" s="15" t="s">
        <v>144</v>
      </c>
      <c r="CL32" s="14" t="s">
        <v>144</v>
      </c>
      <c r="CM32" s="145" t="s">
        <v>320</v>
      </c>
      <c r="CN32" s="14" t="s">
        <v>144</v>
      </c>
      <c r="CO32" s="145" t="s">
        <v>320</v>
      </c>
      <c r="CP32" s="145" t="s">
        <v>320</v>
      </c>
      <c r="CQ32" s="145" t="s">
        <v>320</v>
      </c>
      <c r="CR32" s="14" t="s">
        <v>144</v>
      </c>
      <c r="CS32" s="145" t="s">
        <v>320</v>
      </c>
      <c r="CT32" s="145" t="s">
        <v>320</v>
      </c>
      <c r="CU32" s="14" t="s">
        <v>144</v>
      </c>
      <c r="CV32" s="145" t="s">
        <v>320</v>
      </c>
      <c r="CW32" s="14" t="s">
        <v>144</v>
      </c>
      <c r="CX32" s="145" t="s">
        <v>320</v>
      </c>
      <c r="CY32" s="145" t="s">
        <v>320</v>
      </c>
      <c r="CZ32" s="145" t="s">
        <v>320</v>
      </c>
      <c r="DA32" s="14" t="s">
        <v>144</v>
      </c>
      <c r="DB32" s="14" t="s">
        <v>144</v>
      </c>
      <c r="DC32" s="14" t="s">
        <v>144</v>
      </c>
      <c r="DD32" s="14" t="s">
        <v>144</v>
      </c>
      <c r="DE32" s="145" t="s">
        <v>320</v>
      </c>
      <c r="DF32" s="14" t="s">
        <v>144</v>
      </c>
      <c r="DG32" s="14" t="s">
        <v>144</v>
      </c>
      <c r="DH32" s="14" t="s">
        <v>144</v>
      </c>
      <c r="DI32" s="14" t="s">
        <v>144</v>
      </c>
      <c r="DJ32" s="58" t="s">
        <v>322</v>
      </c>
      <c r="DK32" s="59"/>
      <c r="DL32" s="62" t="s">
        <v>144</v>
      </c>
    </row>
    <row r="33" spans="1:271" s="45" customFormat="1" ht="26.25" customHeight="1" x14ac:dyDescent="0.45">
      <c r="F33" s="156"/>
      <c r="G33" s="156"/>
      <c r="H33" s="156"/>
      <c r="I33" s="156"/>
      <c r="J33" s="156"/>
      <c r="K33" s="156"/>
      <c r="L33" s="13" t="s">
        <v>237</v>
      </c>
      <c r="M33" s="13" t="s">
        <v>623</v>
      </c>
      <c r="N33" s="16" t="s">
        <v>626</v>
      </c>
      <c r="O33" s="142" t="e">
        <f>SUM(VALUE(SUBSTITUTE(N30,".",",")),VALUE(SUBSTITUTE(O30,".",",")),VALUE(SUBSTITUTE(P30,".",",")),VALUE(SUBSTITUTE(Q30,".",",")))/4</f>
        <v>#VALUE!</v>
      </c>
      <c r="R33" s="16" t="s">
        <v>632</v>
      </c>
      <c r="S33" s="141" t="e">
        <f>SUM(VALUE(SUBSTITUTE(R30,".",",")),VALUE(SUBSTITUTE(S30,".",",")))/2</f>
        <v>#VALUE!</v>
      </c>
      <c r="U33" s="156"/>
      <c r="V33" s="156"/>
      <c r="W33" s="156"/>
      <c r="X33" s="16" t="s">
        <v>1313</v>
      </c>
      <c r="Y33" s="12">
        <f>IF(AF30=9999,0,AF30)</f>
        <v>0</v>
      </c>
      <c r="Z33" s="45" t="s">
        <v>1326</v>
      </c>
      <c r="AA33" s="145"/>
      <c r="AB33" s="145"/>
      <c r="AC33" s="145"/>
      <c r="AD33" s="145"/>
      <c r="AE33" s="145"/>
      <c r="AG33" s="145"/>
      <c r="AH33" s="148">
        <f>IF(AO30=9999,0,AO30)</f>
        <v>0</v>
      </c>
      <c r="AI33" s="45" t="s">
        <v>1326</v>
      </c>
      <c r="AJ33" s="145"/>
      <c r="AK33" s="145"/>
      <c r="AL33" s="145"/>
      <c r="AM33" s="145"/>
      <c r="AN33" s="145"/>
      <c r="AP33" s="145"/>
      <c r="AQ33" s="145"/>
      <c r="AR33" s="148">
        <f>IF(AX30=9999,0,AX30)</f>
        <v>0</v>
      </c>
      <c r="AS33" s="45" t="s">
        <v>1326</v>
      </c>
      <c r="AT33" s="145"/>
      <c r="AU33" s="145"/>
      <c r="AV33" s="145"/>
      <c r="AW33" s="145"/>
      <c r="AY33" s="145"/>
      <c r="AZ33" s="13" t="s">
        <v>634</v>
      </c>
      <c r="BA33" s="13" t="s">
        <v>634</v>
      </c>
      <c r="BB33" s="13" t="s">
        <v>636</v>
      </c>
      <c r="BC33" s="13" t="s">
        <v>638</v>
      </c>
      <c r="BD33" s="145"/>
      <c r="BE33" s="13" t="s">
        <v>237</v>
      </c>
      <c r="BF33" s="145"/>
      <c r="BG33" s="13" t="s">
        <v>237</v>
      </c>
      <c r="BH33" s="145"/>
      <c r="BI33" s="13" t="s">
        <v>237</v>
      </c>
      <c r="BJ33" s="145"/>
      <c r="BK33" s="16" t="s">
        <v>640</v>
      </c>
      <c r="BM33" s="13" t="s">
        <v>642</v>
      </c>
      <c r="BN33" s="145"/>
      <c r="BO33" s="13" t="s">
        <v>237</v>
      </c>
      <c r="BP33" s="145"/>
      <c r="BQ33" s="13" t="s">
        <v>237</v>
      </c>
      <c r="BR33" s="145"/>
      <c r="BS33" s="13" t="s">
        <v>237</v>
      </c>
      <c r="BT33" s="13" t="s">
        <v>237</v>
      </c>
      <c r="BU33" s="145"/>
      <c r="BV33" s="145"/>
      <c r="BW33" s="13" t="s">
        <v>644</v>
      </c>
      <c r="BX33" s="145"/>
      <c r="BY33" s="13" t="s">
        <v>237</v>
      </c>
      <c r="BZ33" s="145"/>
      <c r="CA33" s="13" t="s">
        <v>162</v>
      </c>
      <c r="CB33" s="145"/>
      <c r="CC33" s="13" t="s">
        <v>646</v>
      </c>
      <c r="CD33" s="13" t="s">
        <v>647</v>
      </c>
      <c r="CE33" s="145"/>
      <c r="CF33" s="145"/>
      <c r="CG33" s="145"/>
      <c r="CH33" s="13" t="s">
        <v>237</v>
      </c>
      <c r="CI33" s="16" t="s">
        <v>649</v>
      </c>
      <c r="CJ33" s="16" t="s">
        <v>649</v>
      </c>
      <c r="CK33" s="16" t="s">
        <v>655</v>
      </c>
      <c r="CL33" s="13" t="s">
        <v>237</v>
      </c>
      <c r="CM33" s="145"/>
      <c r="CN33" s="13" t="s">
        <v>237</v>
      </c>
      <c r="CO33" s="145"/>
      <c r="CP33" s="145"/>
      <c r="CQ33" s="145"/>
      <c r="CR33" s="13" t="s">
        <v>237</v>
      </c>
      <c r="CS33" s="145"/>
      <c r="CT33" s="145"/>
      <c r="CU33" s="13" t="s">
        <v>237</v>
      </c>
      <c r="CV33" s="145"/>
      <c r="CW33" s="13" t="s">
        <v>162</v>
      </c>
      <c r="CX33" s="145"/>
      <c r="CY33" s="145"/>
      <c r="CZ33" s="145"/>
      <c r="DA33" s="13" t="s">
        <v>237</v>
      </c>
      <c r="DB33" s="13" t="s">
        <v>659</v>
      </c>
      <c r="DC33" s="13" t="s">
        <v>661</v>
      </c>
      <c r="DD33" s="13" t="s">
        <v>646</v>
      </c>
      <c r="DE33" s="145"/>
      <c r="DF33" s="13" t="s">
        <v>664</v>
      </c>
      <c r="DG33" s="13" t="s">
        <v>162</v>
      </c>
      <c r="DH33" s="13" t="s">
        <v>237</v>
      </c>
      <c r="DI33" s="13" t="s">
        <v>646</v>
      </c>
      <c r="DJ33" s="60" t="s">
        <v>321</v>
      </c>
      <c r="DK33" s="61" t="e">
        <f>(SUBSTITUTE(DJ30,".",",")+SUBSTITUTE(DK30,".",",")+SUBSTITUTE(DL30,".",","))/3*100</f>
        <v>#VALUE!</v>
      </c>
      <c r="DL33" s="63" t="s">
        <v>1327</v>
      </c>
    </row>
    <row r="34" spans="1:271" s="45" customFormat="1" ht="26.25" customHeight="1" x14ac:dyDescent="0.4">
      <c r="F34" s="156"/>
      <c r="G34" s="156"/>
      <c r="H34" s="156"/>
      <c r="I34" s="156"/>
      <c r="J34" s="156"/>
      <c r="K34" s="156"/>
      <c r="L34" s="12" t="s">
        <v>164</v>
      </c>
      <c r="M34" s="12" t="s">
        <v>624</v>
      </c>
      <c r="N34" s="16" t="s">
        <v>628</v>
      </c>
      <c r="R34" s="16" t="s">
        <v>633</v>
      </c>
      <c r="U34" s="156"/>
      <c r="V34" s="156"/>
      <c r="W34" s="156"/>
      <c r="X34" s="13" t="s">
        <v>1310</v>
      </c>
      <c r="Y34" s="12" t="s">
        <v>1324</v>
      </c>
      <c r="AA34" s="145"/>
      <c r="AB34" s="145"/>
      <c r="AC34" s="145"/>
      <c r="AD34" s="145"/>
      <c r="AE34" s="145"/>
      <c r="AG34" s="145"/>
      <c r="AH34" s="12" t="s">
        <v>1324</v>
      </c>
      <c r="AJ34" s="145"/>
      <c r="AK34" s="145"/>
      <c r="AL34" s="145"/>
      <c r="AM34" s="145"/>
      <c r="AN34" s="145"/>
      <c r="AP34" s="145"/>
      <c r="AQ34" s="145"/>
      <c r="AR34" s="12" t="s">
        <v>1324</v>
      </c>
      <c r="AT34" s="145"/>
      <c r="AU34" s="145"/>
      <c r="AV34" s="145"/>
      <c r="AW34" s="145"/>
      <c r="AY34" s="145"/>
      <c r="AZ34" s="12" t="s">
        <v>635</v>
      </c>
      <c r="BA34" s="12" t="s">
        <v>635</v>
      </c>
      <c r="BB34" s="12" t="s">
        <v>637</v>
      </c>
      <c r="BC34" s="12" t="s">
        <v>639</v>
      </c>
      <c r="BD34" s="145"/>
      <c r="BE34" s="12" t="s">
        <v>164</v>
      </c>
      <c r="BF34" s="145"/>
      <c r="BG34" s="12" t="s">
        <v>164</v>
      </c>
      <c r="BH34" s="145"/>
      <c r="BI34" s="12" t="s">
        <v>164</v>
      </c>
      <c r="BJ34" s="145"/>
      <c r="BK34" s="12" t="s">
        <v>641</v>
      </c>
      <c r="BM34" s="12" t="s">
        <v>643</v>
      </c>
      <c r="BN34" s="145"/>
      <c r="BO34" s="12" t="s">
        <v>164</v>
      </c>
      <c r="BP34" s="145"/>
      <c r="BQ34" s="12" t="s">
        <v>164</v>
      </c>
      <c r="BR34" s="145"/>
      <c r="BS34" s="12" t="s">
        <v>164</v>
      </c>
      <c r="BT34" s="12" t="s">
        <v>164</v>
      </c>
      <c r="BU34" s="145"/>
      <c r="BV34" s="145"/>
      <c r="BW34" s="12" t="s">
        <v>645</v>
      </c>
      <c r="BX34" s="145"/>
      <c r="BY34" s="12" t="s">
        <v>164</v>
      </c>
      <c r="BZ34" s="145"/>
      <c r="CA34" s="12" t="s">
        <v>164</v>
      </c>
      <c r="CB34" s="145"/>
      <c r="CC34" s="12" t="s">
        <v>164</v>
      </c>
      <c r="CD34" s="12" t="s">
        <v>648</v>
      </c>
      <c r="CE34" s="145"/>
      <c r="CF34" s="145"/>
      <c r="CG34" s="145"/>
      <c r="CH34" s="12" t="s">
        <v>164</v>
      </c>
      <c r="CI34" s="12" t="s">
        <v>650</v>
      </c>
      <c r="CJ34" s="12" t="s">
        <v>653</v>
      </c>
      <c r="CK34" s="12" t="s">
        <v>657</v>
      </c>
      <c r="CL34" s="12" t="s">
        <v>164</v>
      </c>
      <c r="CM34" s="145"/>
      <c r="CN34" s="12" t="s">
        <v>164</v>
      </c>
      <c r="CO34" s="145"/>
      <c r="CP34" s="145"/>
      <c r="CQ34" s="145"/>
      <c r="CR34" s="12" t="s">
        <v>164</v>
      </c>
      <c r="CS34" s="145"/>
      <c r="CT34" s="145"/>
      <c r="CU34" s="12" t="s">
        <v>164</v>
      </c>
      <c r="CV34" s="145"/>
      <c r="CW34" s="12" t="s">
        <v>164</v>
      </c>
      <c r="CX34" s="145"/>
      <c r="CY34" s="145"/>
      <c r="CZ34" s="145"/>
      <c r="DA34" s="12" t="s">
        <v>164</v>
      </c>
      <c r="DB34" s="12" t="s">
        <v>660</v>
      </c>
      <c r="DC34" s="12" t="s">
        <v>662</v>
      </c>
      <c r="DD34" s="12" t="s">
        <v>164</v>
      </c>
      <c r="DE34" s="145"/>
      <c r="DF34" s="12" t="s">
        <v>663</v>
      </c>
      <c r="DG34" s="12" t="s">
        <v>164</v>
      </c>
      <c r="DH34" s="12" t="s">
        <v>164</v>
      </c>
      <c r="DI34" s="12" t="s">
        <v>164</v>
      </c>
      <c r="DJ34" s="49"/>
      <c r="DK34" s="46"/>
      <c r="DL34" s="64" t="s">
        <v>1328</v>
      </c>
    </row>
    <row r="35" spans="1:271" s="45" customFormat="1" ht="26.25" customHeight="1" x14ac:dyDescent="0.4">
      <c r="F35" s="156"/>
      <c r="G35" s="156"/>
      <c r="H35" s="156"/>
      <c r="I35" s="156"/>
      <c r="J35" s="156"/>
      <c r="K35" s="156"/>
      <c r="N35" s="16" t="s">
        <v>625</v>
      </c>
      <c r="R35" s="16" t="s">
        <v>630</v>
      </c>
      <c r="U35" s="156"/>
      <c r="V35" s="156"/>
      <c r="W35" s="156"/>
      <c r="X35" s="13" t="s">
        <v>1311</v>
      </c>
      <c r="Y35" s="12" t="s">
        <v>1323</v>
      </c>
      <c r="AA35" s="145"/>
      <c r="AB35" s="145"/>
      <c r="AC35" s="145"/>
      <c r="AD35" s="145"/>
      <c r="AE35" s="145"/>
      <c r="AG35" s="145"/>
      <c r="AH35" s="12" t="s">
        <v>1323</v>
      </c>
      <c r="AJ35" s="145"/>
      <c r="AK35" s="145"/>
      <c r="AL35" s="145"/>
      <c r="AM35" s="145"/>
      <c r="AN35" s="145"/>
      <c r="AP35" s="145"/>
      <c r="AQ35" s="145"/>
      <c r="AR35" s="12" t="s">
        <v>1323</v>
      </c>
      <c r="AT35" s="145"/>
      <c r="AU35" s="145"/>
      <c r="AV35" s="145"/>
      <c r="AW35" s="145"/>
      <c r="AY35" s="145"/>
      <c r="BD35" s="145"/>
      <c r="BF35" s="145"/>
      <c r="BH35" s="145"/>
      <c r="BJ35" s="145"/>
      <c r="BN35" s="145"/>
      <c r="BP35" s="145"/>
      <c r="BR35" s="145"/>
      <c r="BU35" s="145"/>
      <c r="BV35" s="145"/>
      <c r="BX35" s="145"/>
      <c r="BZ35" s="145"/>
      <c r="CB35" s="145"/>
      <c r="CE35" s="145"/>
      <c r="CF35" s="145"/>
      <c r="CG35" s="145"/>
      <c r="CI35" s="12" t="s">
        <v>651</v>
      </c>
      <c r="CJ35" s="12" t="s">
        <v>654</v>
      </c>
      <c r="CK35" s="12" t="s">
        <v>656</v>
      </c>
      <c r="CM35" s="145"/>
      <c r="CO35" s="145"/>
      <c r="CP35" s="145"/>
      <c r="CQ35" s="145"/>
      <c r="CS35" s="145"/>
      <c r="CT35" s="145"/>
      <c r="CV35" s="145"/>
      <c r="CX35" s="145"/>
      <c r="CY35" s="145"/>
      <c r="CZ35" s="145"/>
      <c r="DE35" s="145"/>
      <c r="DJ35" s="49"/>
      <c r="DK35" s="50"/>
      <c r="DL35" s="64" t="s">
        <v>1329</v>
      </c>
    </row>
    <row r="36" spans="1:271" s="45" customFormat="1" ht="26.25" customHeight="1" x14ac:dyDescent="0.4">
      <c r="F36" s="156"/>
      <c r="G36" s="156"/>
      <c r="H36" s="156"/>
      <c r="I36" s="156"/>
      <c r="J36" s="156"/>
      <c r="K36" s="156"/>
      <c r="N36" s="16" t="s">
        <v>627</v>
      </c>
      <c r="R36" s="16" t="s">
        <v>631</v>
      </c>
      <c r="U36" s="156"/>
      <c r="V36" s="156"/>
      <c r="W36" s="156"/>
      <c r="X36" s="13" t="s">
        <v>1312</v>
      </c>
      <c r="Y36" s="12" t="s">
        <v>1332</v>
      </c>
      <c r="AA36" s="145"/>
      <c r="AB36" s="145"/>
      <c r="AC36" s="145"/>
      <c r="AD36" s="145"/>
      <c r="AE36" s="145"/>
      <c r="AG36" s="145"/>
      <c r="AH36" s="12" t="s">
        <v>1332</v>
      </c>
      <c r="AJ36" s="145"/>
      <c r="AK36" s="145"/>
      <c r="AL36" s="145"/>
      <c r="AM36" s="145"/>
      <c r="AN36" s="145"/>
      <c r="AP36" s="145"/>
      <c r="AQ36" s="145"/>
      <c r="AR36" s="12" t="s">
        <v>1332</v>
      </c>
      <c r="AT36" s="145"/>
      <c r="AU36" s="145"/>
      <c r="AV36" s="145"/>
      <c r="AW36" s="145"/>
      <c r="AY36" s="145"/>
      <c r="BD36" s="145"/>
      <c r="BF36" s="145"/>
      <c r="BH36" s="145"/>
      <c r="BJ36" s="145"/>
      <c r="BN36" s="145"/>
      <c r="BP36" s="145"/>
      <c r="BR36" s="145"/>
      <c r="BU36" s="145"/>
      <c r="BV36" s="145"/>
      <c r="BX36" s="145"/>
      <c r="BZ36" s="145"/>
      <c r="CB36" s="145"/>
      <c r="CE36" s="145"/>
      <c r="CF36" s="145"/>
      <c r="CG36" s="145"/>
      <c r="CI36" s="12" t="s">
        <v>652</v>
      </c>
      <c r="CJ36" s="12" t="s">
        <v>652</v>
      </c>
      <c r="CK36" s="12" t="s">
        <v>658</v>
      </c>
      <c r="CM36" s="145"/>
      <c r="CO36" s="145"/>
      <c r="CP36" s="145"/>
      <c r="CQ36" s="145"/>
      <c r="CS36" s="145"/>
      <c r="CT36" s="145"/>
      <c r="CV36" s="145"/>
      <c r="CX36" s="145"/>
      <c r="CY36" s="145"/>
      <c r="CZ36" s="145"/>
      <c r="DE36" s="145"/>
      <c r="DL36" s="64" t="s">
        <v>1330</v>
      </c>
    </row>
    <row r="37" spans="1:271" s="45" customFormat="1" ht="26.25" customHeight="1" x14ac:dyDescent="0.4">
      <c r="DL37" s="64" t="s">
        <v>1331</v>
      </c>
    </row>
    <row r="38" spans="1:271" s="124" customFormat="1" x14ac:dyDescent="0.25">
      <c r="A38" s="124" t="s">
        <v>4</v>
      </c>
      <c r="B38" s="124" t="s">
        <v>5</v>
      </c>
      <c r="C38" s="124" t="s">
        <v>6</v>
      </c>
      <c r="D38" s="124" t="s">
        <v>7</v>
      </c>
      <c r="E38" s="124" t="s">
        <v>8</v>
      </c>
      <c r="F38" s="124" t="s">
        <v>9</v>
      </c>
      <c r="G38" s="124" t="s">
        <v>10</v>
      </c>
      <c r="H38" s="124" t="s">
        <v>11</v>
      </c>
      <c r="I38" s="124" t="s">
        <v>12</v>
      </c>
      <c r="J38" s="124" t="s">
        <v>13</v>
      </c>
      <c r="K38" s="124" t="s">
        <v>14</v>
      </c>
      <c r="L38" s="124" t="s">
        <v>665</v>
      </c>
      <c r="M38" s="124" t="s">
        <v>666</v>
      </c>
      <c r="N38" s="124" t="s">
        <v>667</v>
      </c>
      <c r="O38" s="124" t="s">
        <v>668</v>
      </c>
      <c r="P38" s="124" t="s">
        <v>669</v>
      </c>
      <c r="Q38" s="124" t="s">
        <v>670</v>
      </c>
      <c r="R38" s="124" t="s">
        <v>671</v>
      </c>
      <c r="S38" s="124" t="s">
        <v>672</v>
      </c>
      <c r="T38" s="124" t="s">
        <v>673</v>
      </c>
      <c r="U38" s="124" t="s">
        <v>674</v>
      </c>
      <c r="V38" s="124" t="s">
        <v>675</v>
      </c>
      <c r="W38" s="124" t="s">
        <v>676</v>
      </c>
      <c r="X38" s="124" t="s">
        <v>677</v>
      </c>
      <c r="Y38" s="124" t="s">
        <v>678</v>
      </c>
      <c r="Z38" s="124" t="s">
        <v>679</v>
      </c>
      <c r="AA38" s="124" t="s">
        <v>680</v>
      </c>
      <c r="AB38" s="124" t="s">
        <v>681</v>
      </c>
      <c r="AC38" s="124" t="s">
        <v>682</v>
      </c>
      <c r="AD38" s="124" t="s">
        <v>683</v>
      </c>
      <c r="AE38" s="124" t="s">
        <v>684</v>
      </c>
      <c r="AF38" s="124" t="s">
        <v>685</v>
      </c>
      <c r="AG38" s="124" t="s">
        <v>686</v>
      </c>
      <c r="AH38" s="124" t="s">
        <v>687</v>
      </c>
      <c r="AI38" s="124" t="s">
        <v>688</v>
      </c>
      <c r="AJ38" s="124" t="s">
        <v>689</v>
      </c>
      <c r="AK38" s="124" t="s">
        <v>690</v>
      </c>
      <c r="AL38" s="124" t="s">
        <v>691</v>
      </c>
      <c r="AM38" s="124" t="s">
        <v>692</v>
      </c>
      <c r="AN38" s="124" t="s">
        <v>693</v>
      </c>
      <c r="AO38" s="124" t="s">
        <v>694</v>
      </c>
      <c r="AP38" s="124" t="s">
        <v>695</v>
      </c>
      <c r="AQ38" s="124" t="s">
        <v>696</v>
      </c>
      <c r="AR38" s="124" t="s">
        <v>697</v>
      </c>
      <c r="AS38" s="124" t="s">
        <v>698</v>
      </c>
      <c r="AT38" s="124" t="s">
        <v>699</v>
      </c>
      <c r="AU38" s="124" t="s">
        <v>700</v>
      </c>
      <c r="AV38" s="124" t="s">
        <v>701</v>
      </c>
      <c r="AW38" s="124" t="s">
        <v>702</v>
      </c>
      <c r="AX38" s="124" t="s">
        <v>703</v>
      </c>
      <c r="AY38" s="124" t="s">
        <v>704</v>
      </c>
      <c r="AZ38" s="124" t="s">
        <v>705</v>
      </c>
      <c r="BA38" s="124" t="s">
        <v>706</v>
      </c>
      <c r="BB38" s="124" t="s">
        <v>707</v>
      </c>
      <c r="BC38" s="124" t="s">
        <v>708</v>
      </c>
      <c r="BD38" s="124" t="s">
        <v>709</v>
      </c>
      <c r="BE38" s="124" t="s">
        <v>710</v>
      </c>
      <c r="BF38" s="124" t="s">
        <v>711</v>
      </c>
      <c r="BG38" s="124" t="s">
        <v>712</v>
      </c>
      <c r="BH38" s="124" t="s">
        <v>713</v>
      </c>
      <c r="BI38" s="124" t="s">
        <v>714</v>
      </c>
      <c r="BJ38" s="124" t="s">
        <v>715</v>
      </c>
      <c r="BK38" s="124" t="s">
        <v>716</v>
      </c>
      <c r="BL38" s="124" t="s">
        <v>717</v>
      </c>
      <c r="BM38" s="124" t="s">
        <v>718</v>
      </c>
      <c r="BN38" s="124" t="s">
        <v>719</v>
      </c>
      <c r="BO38" s="124" t="s">
        <v>720</v>
      </c>
      <c r="BP38" s="124" t="s">
        <v>721</v>
      </c>
      <c r="BQ38" s="124" t="s">
        <v>722</v>
      </c>
      <c r="BR38" s="124" t="s">
        <v>723</v>
      </c>
      <c r="BS38" s="124" t="s">
        <v>724</v>
      </c>
      <c r="BT38" s="124" t="s">
        <v>725</v>
      </c>
      <c r="BU38" s="124" t="s">
        <v>726</v>
      </c>
      <c r="BV38" s="124" t="s">
        <v>727</v>
      </c>
      <c r="BW38" s="124" t="s">
        <v>728</v>
      </c>
      <c r="BX38" s="124" t="s">
        <v>729</v>
      </c>
      <c r="BY38" s="124" t="s">
        <v>730</v>
      </c>
      <c r="BZ38" s="124" t="s">
        <v>731</v>
      </c>
      <c r="CA38" s="124" t="s">
        <v>732</v>
      </c>
      <c r="CB38" s="124" t="s">
        <v>733</v>
      </c>
      <c r="CC38" s="124" t="s">
        <v>734</v>
      </c>
      <c r="CD38" s="124" t="s">
        <v>735</v>
      </c>
      <c r="CE38" s="124" t="s">
        <v>736</v>
      </c>
      <c r="CF38" s="124" t="s">
        <v>737</v>
      </c>
      <c r="CG38" s="124" t="s">
        <v>738</v>
      </c>
      <c r="CH38" s="124" t="s">
        <v>739</v>
      </c>
      <c r="CI38" s="124" t="s">
        <v>740</v>
      </c>
      <c r="CJ38" s="124" t="s">
        <v>741</v>
      </c>
      <c r="CK38" s="124" t="s">
        <v>742</v>
      </c>
      <c r="CL38" s="124" t="s">
        <v>743</v>
      </c>
      <c r="CM38" s="124" t="s">
        <v>744</v>
      </c>
      <c r="CN38" s="124" t="s">
        <v>745</v>
      </c>
      <c r="CO38" s="124" t="s">
        <v>746</v>
      </c>
      <c r="CP38" s="124" t="s">
        <v>747</v>
      </c>
      <c r="CQ38" s="124" t="s">
        <v>748</v>
      </c>
      <c r="CR38" s="124" t="s">
        <v>749</v>
      </c>
      <c r="CS38" s="124" t="s">
        <v>750</v>
      </c>
      <c r="CT38" s="124" t="s">
        <v>751</v>
      </c>
      <c r="CU38" s="124" t="s">
        <v>752</v>
      </c>
      <c r="CV38" s="124" t="s">
        <v>753</v>
      </c>
      <c r="CW38" s="124" t="s">
        <v>754</v>
      </c>
      <c r="CX38" s="124" t="s">
        <v>755</v>
      </c>
      <c r="CY38" s="124" t="s">
        <v>756</v>
      </c>
      <c r="CZ38" s="124" t="s">
        <v>757</v>
      </c>
      <c r="DA38" s="124" t="s">
        <v>758</v>
      </c>
      <c r="DB38" s="124" t="s">
        <v>759</v>
      </c>
      <c r="DC38" s="124" t="s">
        <v>760</v>
      </c>
      <c r="DD38" s="124" t="s">
        <v>761</v>
      </c>
      <c r="DE38" s="124" t="s">
        <v>762</v>
      </c>
      <c r="DF38" s="124" t="s">
        <v>763</v>
      </c>
      <c r="DG38" s="124" t="s">
        <v>764</v>
      </c>
      <c r="DH38" s="124" t="s">
        <v>765</v>
      </c>
      <c r="DI38" s="124" t="s">
        <v>766</v>
      </c>
      <c r="DJ38" s="124" t="s">
        <v>767</v>
      </c>
      <c r="DK38" s="124" t="s">
        <v>768</v>
      </c>
      <c r="DL38" s="124" t="s">
        <v>769</v>
      </c>
      <c r="DM38" s="124" t="s">
        <v>770</v>
      </c>
      <c r="DN38" s="124" t="s">
        <v>771</v>
      </c>
      <c r="DO38" s="124" t="s">
        <v>772</v>
      </c>
      <c r="DP38" s="124" t="s">
        <v>773</v>
      </c>
      <c r="DQ38" s="124" t="s">
        <v>774</v>
      </c>
      <c r="DR38" s="124" t="s">
        <v>775</v>
      </c>
      <c r="DS38" s="124" t="s">
        <v>776</v>
      </c>
      <c r="DT38" s="124" t="s">
        <v>777</v>
      </c>
      <c r="DU38" s="124" t="s">
        <v>778</v>
      </c>
      <c r="DV38" s="124" t="s">
        <v>779</v>
      </c>
      <c r="DW38" s="124" t="s">
        <v>780</v>
      </c>
      <c r="DX38" s="124" t="s">
        <v>781</v>
      </c>
      <c r="DY38" s="124" t="s">
        <v>782</v>
      </c>
      <c r="DZ38" s="124" t="s">
        <v>783</v>
      </c>
      <c r="EA38" s="124" t="s">
        <v>784</v>
      </c>
      <c r="EB38" s="124" t="s">
        <v>785</v>
      </c>
      <c r="EC38" s="124" t="s">
        <v>786</v>
      </c>
      <c r="ED38" s="124" t="s">
        <v>787</v>
      </c>
      <c r="EE38" s="124" t="s">
        <v>788</v>
      </c>
      <c r="EF38" s="124" t="s">
        <v>789</v>
      </c>
      <c r="EG38" s="124" t="s">
        <v>790</v>
      </c>
      <c r="EH38" s="124" t="s">
        <v>791</v>
      </c>
      <c r="EI38" s="124" t="s">
        <v>792</v>
      </c>
      <c r="EJ38" s="124" t="s">
        <v>793</v>
      </c>
      <c r="EK38" s="124" t="s">
        <v>794</v>
      </c>
      <c r="EL38" s="124" t="s">
        <v>795</v>
      </c>
      <c r="EM38" s="124" t="s">
        <v>796</v>
      </c>
      <c r="EN38" s="124" t="s">
        <v>797</v>
      </c>
      <c r="EO38" s="124" t="s">
        <v>798</v>
      </c>
      <c r="EP38" s="124" t="s">
        <v>799</v>
      </c>
      <c r="EQ38" s="124" t="s">
        <v>800</v>
      </c>
      <c r="ER38" s="124" t="s">
        <v>801</v>
      </c>
      <c r="ES38" s="124" t="s">
        <v>802</v>
      </c>
      <c r="ET38" s="124" t="s">
        <v>803</v>
      </c>
      <c r="EU38" s="124" t="s">
        <v>804</v>
      </c>
      <c r="EV38" s="124" t="s">
        <v>805</v>
      </c>
      <c r="EW38" s="124" t="s">
        <v>806</v>
      </c>
      <c r="EX38" s="124" t="s">
        <v>807</v>
      </c>
      <c r="EY38" s="124" t="s">
        <v>808</v>
      </c>
      <c r="EZ38" s="124" t="s">
        <v>809</v>
      </c>
      <c r="FA38" s="124" t="s">
        <v>810</v>
      </c>
      <c r="FB38" s="124" t="s">
        <v>811</v>
      </c>
      <c r="FC38" s="124" t="s">
        <v>812</v>
      </c>
      <c r="FD38" s="124" t="s">
        <v>813</v>
      </c>
      <c r="FE38" s="124" t="s">
        <v>814</v>
      </c>
      <c r="FF38" s="124" t="s">
        <v>815</v>
      </c>
      <c r="FG38" s="124" t="s">
        <v>816</v>
      </c>
      <c r="FH38" s="124" t="s">
        <v>817</v>
      </c>
      <c r="FI38" s="124" t="s">
        <v>818</v>
      </c>
      <c r="FJ38" s="124" t="s">
        <v>819</v>
      </c>
      <c r="FK38" s="124" t="s">
        <v>820</v>
      </c>
      <c r="FL38" s="124" t="s">
        <v>821</v>
      </c>
      <c r="FM38" s="124" t="s">
        <v>822</v>
      </c>
      <c r="FN38" s="124" t="s">
        <v>823</v>
      </c>
      <c r="FO38" s="124" t="s">
        <v>824</v>
      </c>
      <c r="FP38" s="124" t="s">
        <v>825</v>
      </c>
      <c r="FQ38" s="124" t="s">
        <v>826</v>
      </c>
      <c r="FR38" s="124" t="s">
        <v>827</v>
      </c>
      <c r="FS38" s="124" t="s">
        <v>828</v>
      </c>
      <c r="FT38" s="124" t="s">
        <v>829</v>
      </c>
      <c r="FU38" s="124" t="s">
        <v>830</v>
      </c>
      <c r="FV38" s="124" t="s">
        <v>831</v>
      </c>
      <c r="FW38" s="124" t="s">
        <v>832</v>
      </c>
      <c r="FX38" s="124" t="s">
        <v>833</v>
      </c>
      <c r="FY38" s="124" t="s">
        <v>834</v>
      </c>
      <c r="FZ38" s="124" t="s">
        <v>835</v>
      </c>
      <c r="GA38" s="124" t="s">
        <v>836</v>
      </c>
      <c r="GB38" s="124" t="s">
        <v>837</v>
      </c>
      <c r="GC38" s="124" t="s">
        <v>838</v>
      </c>
      <c r="GD38" s="124" t="s">
        <v>839</v>
      </c>
      <c r="GE38" s="124" t="s">
        <v>840</v>
      </c>
      <c r="GF38" s="124" t="s">
        <v>841</v>
      </c>
      <c r="GG38" s="124" t="s">
        <v>842</v>
      </c>
      <c r="GH38" s="124" t="s">
        <v>843</v>
      </c>
      <c r="GI38" s="124" t="s">
        <v>844</v>
      </c>
      <c r="GJ38" s="124" t="s">
        <v>845</v>
      </c>
      <c r="GK38" s="124" t="s">
        <v>846</v>
      </c>
      <c r="GL38" s="124" t="s">
        <v>847</v>
      </c>
      <c r="GM38" s="124" t="s">
        <v>848</v>
      </c>
      <c r="GN38" s="124" t="s">
        <v>849</v>
      </c>
      <c r="GO38" s="124" t="s">
        <v>850</v>
      </c>
      <c r="GP38" s="124" t="s">
        <v>851</v>
      </c>
      <c r="GQ38" s="124" t="s">
        <v>852</v>
      </c>
      <c r="GR38" s="124" t="s">
        <v>853</v>
      </c>
      <c r="GS38" s="124" t="s">
        <v>854</v>
      </c>
      <c r="GT38" s="124" t="s">
        <v>855</v>
      </c>
      <c r="GU38" s="124" t="s">
        <v>856</v>
      </c>
      <c r="GV38" s="124" t="s">
        <v>857</v>
      </c>
      <c r="GW38" s="124" t="s">
        <v>858</v>
      </c>
      <c r="GX38" s="124" t="s">
        <v>859</v>
      </c>
      <c r="GY38" s="124" t="s">
        <v>860</v>
      </c>
      <c r="GZ38" s="124" t="s">
        <v>861</v>
      </c>
      <c r="HA38" s="124" t="s">
        <v>862</v>
      </c>
      <c r="HB38" s="124" t="s">
        <v>863</v>
      </c>
      <c r="HC38" s="124" t="s">
        <v>864</v>
      </c>
      <c r="HD38" s="124" t="s">
        <v>865</v>
      </c>
      <c r="HE38" s="124" t="s">
        <v>866</v>
      </c>
      <c r="HF38" s="124" t="s">
        <v>867</v>
      </c>
      <c r="HG38" s="124" t="s">
        <v>868</v>
      </c>
      <c r="HH38" s="124" t="s">
        <v>869</v>
      </c>
      <c r="HI38" s="124" t="s">
        <v>870</v>
      </c>
      <c r="HJ38" s="124" t="s">
        <v>871</v>
      </c>
      <c r="HK38" s="124" t="s">
        <v>872</v>
      </c>
      <c r="HL38" s="124" t="s">
        <v>873</v>
      </c>
      <c r="HM38" s="124" t="s">
        <v>874</v>
      </c>
      <c r="HN38" s="124" t="s">
        <v>875</v>
      </c>
      <c r="HO38" s="124" t="s">
        <v>876</v>
      </c>
      <c r="HP38" s="124" t="s">
        <v>877</v>
      </c>
      <c r="HQ38" s="124" t="s">
        <v>878</v>
      </c>
      <c r="HR38" s="124" t="s">
        <v>879</v>
      </c>
      <c r="HS38" s="124" t="s">
        <v>880</v>
      </c>
      <c r="HT38" s="124" t="s">
        <v>881</v>
      </c>
      <c r="HU38" s="124" t="s">
        <v>882</v>
      </c>
      <c r="HV38" s="124" t="s">
        <v>883</v>
      </c>
      <c r="HW38" s="124" t="s">
        <v>884</v>
      </c>
      <c r="HX38" s="124" t="s">
        <v>885</v>
      </c>
      <c r="HY38" s="124" t="s">
        <v>886</v>
      </c>
      <c r="HZ38" s="124" t="s">
        <v>887</v>
      </c>
      <c r="IA38" s="124" t="s">
        <v>888</v>
      </c>
      <c r="IB38" s="124" t="s">
        <v>889</v>
      </c>
      <c r="IC38" s="124" t="s">
        <v>890</v>
      </c>
      <c r="ID38" s="124" t="s">
        <v>891</v>
      </c>
      <c r="IE38" s="124" t="s">
        <v>892</v>
      </c>
      <c r="IF38" s="124" t="s">
        <v>893</v>
      </c>
      <c r="IG38" s="124" t="s">
        <v>894</v>
      </c>
      <c r="IH38" s="124" t="s">
        <v>895</v>
      </c>
      <c r="II38" s="124" t="s">
        <v>896</v>
      </c>
      <c r="IJ38" s="124" t="s">
        <v>897</v>
      </c>
      <c r="IK38" s="124" t="s">
        <v>898</v>
      </c>
      <c r="IL38" s="124" t="s">
        <v>899</v>
      </c>
      <c r="IM38" s="124" t="s">
        <v>900</v>
      </c>
      <c r="IN38" s="124" t="s">
        <v>901</v>
      </c>
      <c r="IO38" s="124" t="s">
        <v>902</v>
      </c>
      <c r="IP38" s="124" t="s">
        <v>903</v>
      </c>
      <c r="IQ38" s="124" t="s">
        <v>904</v>
      </c>
      <c r="IR38" s="124" t="s">
        <v>905</v>
      </c>
      <c r="IS38" s="124" t="s">
        <v>906</v>
      </c>
      <c r="IT38" s="124" t="s">
        <v>907</v>
      </c>
      <c r="IU38" s="124" t="s">
        <v>908</v>
      </c>
      <c r="IV38" s="124" t="s">
        <v>909</v>
      </c>
      <c r="IW38" s="124" t="s">
        <v>910</v>
      </c>
      <c r="IX38" s="124" t="s">
        <v>911</v>
      </c>
      <c r="IY38" s="124" t="s">
        <v>912</v>
      </c>
      <c r="IZ38" s="124" t="s">
        <v>913</v>
      </c>
      <c r="JA38" s="124" t="s">
        <v>914</v>
      </c>
      <c r="JB38" s="124" t="s">
        <v>915</v>
      </c>
      <c r="JC38" s="124" t="s">
        <v>916</v>
      </c>
      <c r="JD38" s="124" t="s">
        <v>917</v>
      </c>
      <c r="JE38" s="124" t="s">
        <v>918</v>
      </c>
      <c r="JF38" s="124" t="s">
        <v>919</v>
      </c>
      <c r="JG38" s="124" t="s">
        <v>920</v>
      </c>
      <c r="JH38" s="124" t="s">
        <v>921</v>
      </c>
      <c r="JI38" s="124" t="s">
        <v>922</v>
      </c>
      <c r="JJ38" s="124" t="s">
        <v>923</v>
      </c>
      <c r="JK38" s="124" t="s">
        <v>235</v>
      </c>
    </row>
    <row r="39" spans="1:271" x14ac:dyDescent="0.25"/>
    <row r="40" spans="1:271" s="116" customFormat="1" ht="51.75" customHeight="1" x14ac:dyDescent="0.25">
      <c r="A40" s="106" t="s">
        <v>924</v>
      </c>
      <c r="L40" s="106">
        <f>IF(AND(L39="Sim",M39="Sim",O39="Sim"),3,IF(AND(L39="Sim",M39="Sim"),2,IF(AND(L39="Sim",O39="Sim"),2,IF(AND(L39="Sim"),1,0))))</f>
        <v>0</v>
      </c>
      <c r="P40" s="106">
        <f>IF(AND(P39="Sim",Q39="Sim",S39="Sim"),3,IF(AND(P39="Sim",Q39="Sim"),2,IF(AND(P39="Sim",S39="Sim"),2,IF(AND(P39="Sim"),1,0))))</f>
        <v>0</v>
      </c>
      <c r="T40" s="106">
        <f>IF(AND(T39="Sim",U39="Sim",W39="Sim"),3,IF(AND(T39="Sim",U39="Sim"),2,IF(AND(T39="Sim",W39="Sim"),2,IF(AND(T39="Sim"),1,0))))</f>
        <v>0</v>
      </c>
      <c r="V40" s="106">
        <f>IF(AND(W39="Sim",X39="Sim",Y39="Sim"),3,IF(AND(W39="Sim",X39="Sim",Y39="Não"),2,IF(AND(W39="Sim",Y39="Não"),1,IF(AND(X39="Sim",Y39="Não"),1,0))))</f>
        <v>0</v>
      </c>
      <c r="Z40" s="106">
        <f>IF(AND(Z39="Sim",AA39="Sim",AB39="Sim"),3,IF(AND(Z39="Sim",AA39="Sim",AB39="Não"),2,IF(AND(Z39="Sim",AA39="Não",AB39="Sim"),2,IF(AND(Z39="Sim",AA39="Não",AB39="Não"),1,0))))</f>
        <v>0</v>
      </c>
      <c r="AD40" s="117">
        <f>IF(AD39="sim",2,0)</f>
        <v>0</v>
      </c>
      <c r="AG40" s="117">
        <f>IF(AG39="sim",2,0)</f>
        <v>0</v>
      </c>
      <c r="BX40" s="106" t="b">
        <f>IF(AND(BX39="Sim",BZ39="Sim",CZ39="Sim"),3,IF(AND(BX39="Sim"),2,IF(AND(BZ39="Sim"),2,IF(AND(CZ39="Sim"),2,IF(AND(BX39="Não"),0)))))</f>
        <v>0</v>
      </c>
      <c r="DA40" s="117">
        <f>IF(DA39="sim",2,0)</f>
        <v>0</v>
      </c>
      <c r="DB40" s="117">
        <f>IF(COUNTIF(DC39:DS39,"Sim")=5,3,IF(AND(COUNTIF(DC39:DS39,"Sim")=4),2,IF(AND(COUNTIF(DC39:DS39,"Sim")=3),2,IF(AND(COUNTIF(DC39:DS39,"Sim")=2),1,IF(AND(COUNTIF(DC39:DS39,"Sim")=1),1,0)))))</f>
        <v>0</v>
      </c>
      <c r="DW40" s="106">
        <f>IF(AND(DW39="Sim",DX39="Sim"),3,IF(AND(DW39="Sim"),2,0))</f>
        <v>0</v>
      </c>
      <c r="DY40" s="106">
        <f>IF(AVERAGE(DZ42,DZ44)&gt;=30,3,IF(AND(AVERAGE(DZ42,DZ44)&lt;30,AVERAGE(DZ42,DZ44)&gt;0),2,0))</f>
        <v>0</v>
      </c>
      <c r="EA40" s="117">
        <f>IF(COUNTIF(EA39:EF39,"Sim")=6,2,IF(AND(COUNTIF(EA39:EF39,"Sim")=5),2,IF(AND(COUNTIF(EA39:EF39,"Sim")=4),2,IF(AND(COUNTIF(EA39:EF39,"Sim")=3),2,IF(AND(COUNTIF(EA39:EF39,"Sim")=2),1,IF(AND(COUNTIF(EA39:EF39,"Sim")=1),1,0))))))</f>
        <v>0</v>
      </c>
      <c r="EH40" s="117">
        <f>IF(COUNTIF(EH39:EJ39,"Sim")=3,2,IF(AND(COUNTIF(EH39:EJ39,"Sim")=2),1,IF(AND(COUNTIF(EH39:EJ39,"Sim")=1),1,0)))</f>
        <v>0</v>
      </c>
      <c r="EL40" s="117">
        <f>IF(COUNTIF(EL39:EN39,"Sim")=3,2,IF(AND(COUNTIF(EL39:EN39,"Sim")=2),1,IF(AND(COUNTIF(EL39:EN39,"Sim")=1),1,0)))</f>
        <v>0</v>
      </c>
      <c r="EP40" s="117">
        <f>IF(COUNTIF(EP39:ER39,"Sim")=3,2,IF(AND(COUNTIF(EP39:ER39,"Sim")=2),1,IF(AND(COUNTIF(EP39:ER39,"Sim")=1),1,0)))</f>
        <v>0</v>
      </c>
      <c r="ET40" s="106">
        <f>IF(AND(ET39="Sim",EU39="Sim"),3,IF(AND(ET39="Sim"),2,0))</f>
        <v>0</v>
      </c>
      <c r="EW40" s="117">
        <f>IF(EW39="sim",3,0)</f>
        <v>0</v>
      </c>
      <c r="EZ40" s="106">
        <f>IF(EZ39="Não",0,IF(FA39="Não",1,IF(COUNTIF(FB39:FG39,"Sim")=0,1,IF(COUNTIF(FB39:FG39,"Sim")&lt;=2,2,3))))</f>
        <v>1</v>
      </c>
      <c r="FA40" s="118"/>
      <c r="FH40" s="106">
        <f>IF(AND(FH39="Sim",FJ39="Sim"),3,IF(AND(FH39="Sim"),2,0))</f>
        <v>0</v>
      </c>
      <c r="FK40" s="106">
        <f>IF(AND(FK39="Sim",FM39="Sim"),3,IF(OR(FK39="Sim",FM39="Sim"),2,0))</f>
        <v>0</v>
      </c>
      <c r="FN40" s="106">
        <f>IF(AND(FN39="Sim",FO39="Sim"),3,IF(AND(FN39="Sim"),2,IF(AND(FO39="Não"),0,0)))</f>
        <v>0</v>
      </c>
      <c r="FP40" s="106">
        <f>IF(AND(FP39="Sim",FQ39="Sim",FR39="Sim"),3,IF(AND(FP39="Sim",FQ39="Sim"),2,IF(AND(FP39="Sim",FR39="Sim"),2,IF(AND(FP39="Sim"),1,0))))</f>
        <v>0</v>
      </c>
      <c r="FS40" s="106" t="b">
        <f>IF(FS39="Não",0,IF(COUNTIF(FT39:FV39,"Sim")=3,3,IF(COUNTIF(FT39:FV39,"Sim")=2,2,IF(COUNTIF(FT39:FV39,"Sim")=1,1))))</f>
        <v>0</v>
      </c>
      <c r="FX40" s="106" t="b">
        <f>IF(AND(FX39="Sim",FY39="Sim",FZ39="Sim",GA39="Sim"),3,IF(AND(FX39="Sim"),2,IF(AND(FY39="Sim"),2,IF(AND(FX39="Não"),0))))</f>
        <v>0</v>
      </c>
      <c r="GE40" s="106">
        <f>IF(6 - COUNTIF(GE39:GJ39,"9999") &gt;=3, 2, 0)</f>
        <v>2</v>
      </c>
      <c r="GK40" s="106">
        <f>IF(GK39="Não", 0, 1 + COUNTIF(GR39:GS39,"Sim"))</f>
        <v>1</v>
      </c>
      <c r="GT40" s="106">
        <f>IF(AND(GT39="Sim",GU39="Sim",GW39="Sim"),3,IF(AND(GT39="Sim",GU39="Sim"),2,IF(AND(GT39="Sim",GW39="Sim"),2,IF(AND(GT39="Sim"),1,0))))</f>
        <v>0</v>
      </c>
      <c r="GX40" s="117">
        <f>IF(GX39="sim",3,0)</f>
        <v>0</v>
      </c>
      <c r="HI40" s="117">
        <f>IF(COUNTIF(HJ41:HJ47,"&lt;&gt;0")=7,3,IF(AND(COUNTIF(HJ41:HJ47,"&lt;&gt;0")=6),3,IF(AND(COUNTIF(HJ41:HJ47,"&lt;&gt;0")=5),3,IF(AND(COUNTIF(HJ41:HJ47,"&lt;&gt;0")=4),2,IF(AND(COUNTIF(HJ41:HJ47,"&lt;&gt;0")=3),2,IF(AND(COUNTIF(HJ41:HJ47,"&lt;&gt;0")=2),1,IF(AND(COUNTIF(HJ41:HJ47,"&lt;&gt;0")=1),1,0)))))))</f>
        <v>0</v>
      </c>
      <c r="HQ40" s="117">
        <f>IF(COUNTIF(HQ39:HT39,"Sim")=4,2,IF(AND(COUNTIF(HQ39:HT39,"Sim")=3),1,IF(AND(COUNTIF(HQ39:HT39,"Sim")=1),1,IF(AND(COUNTIF(HQ39:HT39,"Sim")=2),1,0))))</f>
        <v>0</v>
      </c>
      <c r="HV40" s="117">
        <f>IF(COUNTIF(HV39:HY39,"Sim")=4,2,IF(AND(COUNTIF(HV39:HY39,"Sim")=2),1,IF(AND(COUNTIF(HV39:HY39,"Sim")=1),1,0)))</f>
        <v>0</v>
      </c>
      <c r="IA40" s="117">
        <f>IF(COUNTIF(IA39:IC39,"Sim")=3,3,IF(AND(COUNTIF(IA39:IC39,"Sim")=2),2,IF(AND(COUNTIF(IA39:IC39,"Sim")=1),2,0)))</f>
        <v>0</v>
      </c>
      <c r="IE40" s="106">
        <f>IF(AND(IE39="Sim",IL39="Sim"),3,IF(AND(IE39="Sim"),2,0))</f>
        <v>0</v>
      </c>
      <c r="IT40" s="106">
        <f>IF(AND(IT39="Sim"),1,0)</f>
        <v>0</v>
      </c>
      <c r="IW40" s="117" t="b">
        <f>IF(IW39="Não",0,IF(COUNTIF(IX39:JG39,"&lt;&gt;")=1,2))</f>
        <v>0</v>
      </c>
      <c r="JH40" s="119"/>
      <c r="JI40" s="106"/>
      <c r="JJ40" s="106" t="e">
        <f>IF(JI42&gt;=80,5,IF(JI42&gt;=60,4,IF(JI42&gt;=40,3,IF(JI42&gt;=20,2,1))))</f>
        <v>#VALUE!</v>
      </c>
    </row>
    <row r="41" spans="1:271" s="65" customFormat="1" ht="33" customHeight="1" x14ac:dyDescent="0.45">
      <c r="C41" s="100" t="s">
        <v>1299</v>
      </c>
      <c r="D41" s="67"/>
      <c r="E41" s="137" t="e">
        <f>SUM(L40:JJ40)</f>
        <v>#VALUE!</v>
      </c>
      <c r="F41" s="156" t="s">
        <v>320</v>
      </c>
      <c r="G41" s="156" t="s">
        <v>320</v>
      </c>
      <c r="H41" s="156" t="s">
        <v>320</v>
      </c>
      <c r="I41" s="156" t="s">
        <v>320</v>
      </c>
      <c r="J41" s="156" t="s">
        <v>320</v>
      </c>
      <c r="K41" s="156" t="s">
        <v>320</v>
      </c>
      <c r="L41" s="15" t="s">
        <v>144</v>
      </c>
      <c r="N41" s="156" t="s">
        <v>320</v>
      </c>
      <c r="P41" s="15" t="s">
        <v>144</v>
      </c>
      <c r="R41" s="156" t="s">
        <v>320</v>
      </c>
      <c r="T41" s="15" t="s">
        <v>144</v>
      </c>
      <c r="V41" s="15" t="s">
        <v>144</v>
      </c>
      <c r="Z41" s="15" t="s">
        <v>144</v>
      </c>
      <c r="AC41" s="156" t="s">
        <v>320</v>
      </c>
      <c r="AD41" s="14" t="s">
        <v>144</v>
      </c>
      <c r="AE41" s="156" t="s">
        <v>320</v>
      </c>
      <c r="AF41" s="156" t="s">
        <v>320</v>
      </c>
      <c r="AG41" s="14" t="s">
        <v>144</v>
      </c>
      <c r="AH41" s="156" t="s">
        <v>320</v>
      </c>
      <c r="AI41" s="156" t="s">
        <v>320</v>
      </c>
      <c r="AJ41" s="156" t="s">
        <v>320</v>
      </c>
      <c r="AK41" s="156" t="s">
        <v>320</v>
      </c>
      <c r="AL41" s="156" t="s">
        <v>320</v>
      </c>
      <c r="AM41" s="156" t="s">
        <v>320</v>
      </c>
      <c r="AN41" s="156" t="s">
        <v>320</v>
      </c>
      <c r="AO41" s="156" t="s">
        <v>320</v>
      </c>
      <c r="AP41" s="156" t="s">
        <v>320</v>
      </c>
      <c r="AQ41" s="156" t="s">
        <v>320</v>
      </c>
      <c r="AR41" s="156" t="s">
        <v>320</v>
      </c>
      <c r="AS41" s="156" t="s">
        <v>320</v>
      </c>
      <c r="AT41" s="156" t="s">
        <v>320</v>
      </c>
      <c r="AU41" s="156" t="s">
        <v>320</v>
      </c>
      <c r="AV41" s="156" t="s">
        <v>320</v>
      </c>
      <c r="AW41" s="156" t="s">
        <v>320</v>
      </c>
      <c r="AX41" s="156" t="s">
        <v>320</v>
      </c>
      <c r="AY41" s="156" t="s">
        <v>320</v>
      </c>
      <c r="AZ41" s="156" t="s">
        <v>320</v>
      </c>
      <c r="BA41" s="156" t="s">
        <v>320</v>
      </c>
      <c r="BB41" s="156" t="s">
        <v>320</v>
      </c>
      <c r="BC41" s="156" t="s">
        <v>320</v>
      </c>
      <c r="BD41" s="156" t="s">
        <v>320</v>
      </c>
      <c r="BE41" s="156" t="s">
        <v>320</v>
      </c>
      <c r="BF41" s="156" t="s">
        <v>320</v>
      </c>
      <c r="BG41" s="156" t="s">
        <v>320</v>
      </c>
      <c r="BH41" s="156" t="s">
        <v>320</v>
      </c>
      <c r="BI41" s="156" t="s">
        <v>320</v>
      </c>
      <c r="BJ41" s="156" t="s">
        <v>320</v>
      </c>
      <c r="BK41" s="156" t="s">
        <v>320</v>
      </c>
      <c r="BL41" s="156" t="s">
        <v>320</v>
      </c>
      <c r="BM41" s="156" t="s">
        <v>320</v>
      </c>
      <c r="BN41" s="156" t="s">
        <v>320</v>
      </c>
      <c r="BO41" s="156" t="s">
        <v>320</v>
      </c>
      <c r="BP41" s="156" t="s">
        <v>320</v>
      </c>
      <c r="BQ41" s="156" t="s">
        <v>320</v>
      </c>
      <c r="BR41" s="156" t="s">
        <v>320</v>
      </c>
      <c r="BS41" s="156" t="s">
        <v>320</v>
      </c>
      <c r="BT41" s="156" t="s">
        <v>320</v>
      </c>
      <c r="BU41" s="156" t="s">
        <v>320</v>
      </c>
      <c r="BV41" s="156" t="s">
        <v>320</v>
      </c>
      <c r="BW41" s="156" t="s">
        <v>320</v>
      </c>
      <c r="BX41" s="15" t="s">
        <v>144</v>
      </c>
      <c r="BY41" s="156" t="s">
        <v>320</v>
      </c>
      <c r="CA41" s="156" t="s">
        <v>320</v>
      </c>
      <c r="CB41" s="156" t="s">
        <v>320</v>
      </c>
      <c r="CC41" s="156" t="s">
        <v>320</v>
      </c>
      <c r="CD41" s="156" t="s">
        <v>320</v>
      </c>
      <c r="CE41" s="156" t="s">
        <v>320</v>
      </c>
      <c r="CF41" s="156" t="s">
        <v>320</v>
      </c>
      <c r="CG41" s="156" t="s">
        <v>320</v>
      </c>
      <c r="CH41" s="156" t="s">
        <v>320</v>
      </c>
      <c r="CI41" s="156" t="s">
        <v>320</v>
      </c>
      <c r="CJ41" s="156" t="s">
        <v>320</v>
      </c>
      <c r="CK41" s="156" t="s">
        <v>320</v>
      </c>
      <c r="CL41" s="156" t="s">
        <v>320</v>
      </c>
      <c r="CM41" s="156" t="s">
        <v>320</v>
      </c>
      <c r="CN41" s="156" t="s">
        <v>320</v>
      </c>
      <c r="CO41" s="156" t="s">
        <v>320</v>
      </c>
      <c r="CP41" s="156" t="s">
        <v>320</v>
      </c>
      <c r="CQ41" s="156" t="s">
        <v>320</v>
      </c>
      <c r="CR41" s="156" t="s">
        <v>320</v>
      </c>
      <c r="CS41" s="156" t="s">
        <v>320</v>
      </c>
      <c r="CT41" s="156" t="s">
        <v>320</v>
      </c>
      <c r="CU41" s="156" t="s">
        <v>320</v>
      </c>
      <c r="CV41" s="156" t="s">
        <v>320</v>
      </c>
      <c r="CW41" s="156" t="s">
        <v>320</v>
      </c>
      <c r="CX41" s="156" t="s">
        <v>320</v>
      </c>
      <c r="CY41" s="156" t="s">
        <v>320</v>
      </c>
      <c r="DA41" s="14" t="s">
        <v>144</v>
      </c>
      <c r="DB41" s="14" t="s">
        <v>144</v>
      </c>
      <c r="DD41" s="156" t="s">
        <v>320</v>
      </c>
      <c r="DE41" s="156" t="s">
        <v>320</v>
      </c>
      <c r="DF41" s="156" t="s">
        <v>320</v>
      </c>
      <c r="DH41" s="156" t="s">
        <v>320</v>
      </c>
      <c r="DI41" s="156" t="s">
        <v>320</v>
      </c>
      <c r="DJ41" s="156" t="s">
        <v>320</v>
      </c>
      <c r="DL41" s="156" t="s">
        <v>320</v>
      </c>
      <c r="DM41" s="156" t="s">
        <v>320</v>
      </c>
      <c r="DN41" s="156" t="s">
        <v>320</v>
      </c>
      <c r="DP41" s="156" t="s">
        <v>320</v>
      </c>
      <c r="DQ41" s="156" t="s">
        <v>320</v>
      </c>
      <c r="DR41" s="156" t="s">
        <v>320</v>
      </c>
      <c r="DT41" s="156" t="s">
        <v>320</v>
      </c>
      <c r="DU41" s="156" t="s">
        <v>320</v>
      </c>
      <c r="DV41" s="156" t="s">
        <v>320</v>
      </c>
      <c r="DW41" s="15" t="s">
        <v>144</v>
      </c>
      <c r="DY41" s="15" t="s">
        <v>144</v>
      </c>
      <c r="DZ41" s="131" t="s">
        <v>1308</v>
      </c>
      <c r="EA41" s="14" t="s">
        <v>144</v>
      </c>
      <c r="EH41" s="14" t="s">
        <v>144</v>
      </c>
      <c r="EK41" s="156" t="s">
        <v>320</v>
      </c>
      <c r="EL41" s="14" t="s">
        <v>144</v>
      </c>
      <c r="EO41" s="156" t="s">
        <v>320</v>
      </c>
      <c r="EP41" s="14" t="s">
        <v>144</v>
      </c>
      <c r="ES41" s="156" t="s">
        <v>320</v>
      </c>
      <c r="ET41" s="15" t="s">
        <v>144</v>
      </c>
      <c r="EW41" s="14" t="s">
        <v>144</v>
      </c>
      <c r="EX41" s="156" t="s">
        <v>320</v>
      </c>
      <c r="EY41" s="156" t="s">
        <v>320</v>
      </c>
      <c r="EZ41" s="14" t="s">
        <v>144</v>
      </c>
      <c r="FA41" s="70"/>
      <c r="FH41" s="15" t="s">
        <v>144</v>
      </c>
      <c r="FI41" s="156" t="s">
        <v>320</v>
      </c>
      <c r="FK41" s="15" t="s">
        <v>144</v>
      </c>
      <c r="FL41" s="156" t="s">
        <v>320</v>
      </c>
      <c r="FN41" s="15" t="s">
        <v>144</v>
      </c>
      <c r="FP41" s="15" t="s">
        <v>144</v>
      </c>
      <c r="FS41" s="14" t="s">
        <v>144</v>
      </c>
      <c r="FW41" s="156" t="s">
        <v>320</v>
      </c>
      <c r="FX41" s="14" t="s">
        <v>144</v>
      </c>
      <c r="GB41" s="156" t="s">
        <v>320</v>
      </c>
      <c r="GC41" s="156" t="s">
        <v>320</v>
      </c>
      <c r="GD41" s="156" t="s">
        <v>320</v>
      </c>
      <c r="GE41" s="15" t="s">
        <v>144</v>
      </c>
      <c r="GK41" s="15" t="s">
        <v>144</v>
      </c>
      <c r="GL41" s="156" t="s">
        <v>320</v>
      </c>
      <c r="GM41" s="156" t="s">
        <v>320</v>
      </c>
      <c r="GN41" s="156" t="s">
        <v>320</v>
      </c>
      <c r="GO41" s="156" t="s">
        <v>320</v>
      </c>
      <c r="GP41" s="156" t="s">
        <v>320</v>
      </c>
      <c r="GQ41" s="156" t="s">
        <v>320</v>
      </c>
      <c r="GT41" s="15" t="s">
        <v>144</v>
      </c>
      <c r="GV41" s="156" t="s">
        <v>320</v>
      </c>
      <c r="GX41" s="14" t="s">
        <v>144</v>
      </c>
      <c r="GY41" s="156" t="s">
        <v>320</v>
      </c>
      <c r="GZ41" s="156" t="s">
        <v>320</v>
      </c>
      <c r="HA41" s="156" t="s">
        <v>320</v>
      </c>
      <c r="HB41" s="156" t="s">
        <v>320</v>
      </c>
      <c r="HC41" s="156" t="s">
        <v>320</v>
      </c>
      <c r="HD41" s="156" t="s">
        <v>320</v>
      </c>
      <c r="HE41" s="156" t="s">
        <v>320</v>
      </c>
      <c r="HF41" s="156" t="s">
        <v>320</v>
      </c>
      <c r="HG41" s="156" t="s">
        <v>320</v>
      </c>
      <c r="HH41" s="156" t="s">
        <v>320</v>
      </c>
      <c r="HI41" s="14" t="s">
        <v>144</v>
      </c>
      <c r="HJ41" s="153">
        <f>IF(HI39=9999,0,HI39)</f>
        <v>0</v>
      </c>
      <c r="HK41" s="154" t="s">
        <v>1349</v>
      </c>
      <c r="HP41" s="156" t="s">
        <v>320</v>
      </c>
      <c r="HQ41" s="14" t="s">
        <v>144</v>
      </c>
      <c r="HU41" s="156" t="s">
        <v>320</v>
      </c>
      <c r="HV41" s="14" t="s">
        <v>144</v>
      </c>
      <c r="HZ41" s="156" t="s">
        <v>320</v>
      </c>
      <c r="IA41" s="14" t="s">
        <v>144</v>
      </c>
      <c r="ID41" s="156" t="s">
        <v>320</v>
      </c>
      <c r="IE41" s="15" t="s">
        <v>144</v>
      </c>
      <c r="IF41" s="156" t="s">
        <v>320</v>
      </c>
      <c r="IG41" s="156" t="s">
        <v>320</v>
      </c>
      <c r="IH41" s="156" t="s">
        <v>320</v>
      </c>
      <c r="II41" s="156" t="s">
        <v>320</v>
      </c>
      <c r="IJ41" s="156" t="s">
        <v>320</v>
      </c>
      <c r="IK41" s="156" t="s">
        <v>320</v>
      </c>
      <c r="IM41" s="156" t="s">
        <v>320</v>
      </c>
      <c r="IN41" s="156" t="s">
        <v>320</v>
      </c>
      <c r="IO41" s="156" t="s">
        <v>320</v>
      </c>
      <c r="IP41" s="156" t="s">
        <v>320</v>
      </c>
      <c r="IQ41" s="156" t="s">
        <v>320</v>
      </c>
      <c r="IR41" s="156" t="s">
        <v>320</v>
      </c>
      <c r="IS41" s="156" t="s">
        <v>320</v>
      </c>
      <c r="IT41" s="15" t="s">
        <v>144</v>
      </c>
      <c r="IU41" s="156" t="s">
        <v>320</v>
      </c>
      <c r="IV41" s="156" t="s">
        <v>320</v>
      </c>
      <c r="IW41" s="14" t="s">
        <v>144</v>
      </c>
      <c r="JH41" s="77" t="s">
        <v>322</v>
      </c>
      <c r="JI41" s="74"/>
      <c r="JJ41" s="79" t="s">
        <v>144</v>
      </c>
    </row>
    <row r="42" spans="1:271" s="65" customFormat="1" ht="26.25" customHeight="1" x14ac:dyDescent="0.4">
      <c r="F42" s="156"/>
      <c r="G42" s="156"/>
      <c r="H42" s="156"/>
      <c r="I42" s="156"/>
      <c r="J42" s="156"/>
      <c r="K42" s="156"/>
      <c r="L42" s="16" t="s">
        <v>925</v>
      </c>
      <c r="N42" s="156"/>
      <c r="P42" s="16" t="s">
        <v>928</v>
      </c>
      <c r="R42" s="156"/>
      <c r="T42" s="16" t="s">
        <v>933</v>
      </c>
      <c r="V42" s="16" t="s">
        <v>937</v>
      </c>
      <c r="Z42" s="16" t="s">
        <v>938</v>
      </c>
      <c r="AC42" s="156"/>
      <c r="AD42" s="13" t="s">
        <v>237</v>
      </c>
      <c r="AE42" s="156"/>
      <c r="AF42" s="156"/>
      <c r="AG42" s="13" t="s">
        <v>237</v>
      </c>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6" t="s">
        <v>940</v>
      </c>
      <c r="BY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DA42" s="13" t="s">
        <v>237</v>
      </c>
      <c r="DB42" s="13" t="s">
        <v>944</v>
      </c>
      <c r="DD42" s="156"/>
      <c r="DE42" s="156"/>
      <c r="DF42" s="156"/>
      <c r="DH42" s="156"/>
      <c r="DI42" s="156"/>
      <c r="DJ42" s="156"/>
      <c r="DL42" s="156"/>
      <c r="DM42" s="156"/>
      <c r="DN42" s="156"/>
      <c r="DP42" s="156"/>
      <c r="DQ42" s="156"/>
      <c r="DR42" s="156"/>
      <c r="DT42" s="156"/>
      <c r="DU42" s="156"/>
      <c r="DV42" s="156"/>
      <c r="DW42" s="16" t="s">
        <v>947</v>
      </c>
      <c r="DY42" s="16" t="s">
        <v>1305</v>
      </c>
      <c r="DZ42" s="132">
        <f>IF(DY39&gt;100,0,DY39)</f>
        <v>0</v>
      </c>
      <c r="EA42" s="16" t="s">
        <v>950</v>
      </c>
      <c r="EH42" s="16" t="s">
        <v>952</v>
      </c>
      <c r="EK42" s="156"/>
      <c r="EL42" s="16" t="s">
        <v>952</v>
      </c>
      <c r="EO42" s="156"/>
      <c r="EP42" s="16" t="s">
        <v>952</v>
      </c>
      <c r="ES42" s="156"/>
      <c r="ET42" s="16" t="s">
        <v>955</v>
      </c>
      <c r="EW42" s="13" t="s">
        <v>162</v>
      </c>
      <c r="EX42" s="156"/>
      <c r="EY42" s="156"/>
      <c r="EZ42" s="16" t="s">
        <v>1338</v>
      </c>
      <c r="FA42" s="70"/>
      <c r="FH42" s="16" t="s">
        <v>958</v>
      </c>
      <c r="FI42" s="156"/>
      <c r="FK42" s="16" t="s">
        <v>961</v>
      </c>
      <c r="FL42" s="156"/>
      <c r="FN42" s="16" t="s">
        <v>966</v>
      </c>
      <c r="FP42" s="16" t="s">
        <v>967</v>
      </c>
      <c r="FS42" s="16" t="s">
        <v>971</v>
      </c>
      <c r="FW42" s="156"/>
      <c r="FX42" s="12" t="s">
        <v>975</v>
      </c>
      <c r="GB42" s="156"/>
      <c r="GC42" s="156"/>
      <c r="GD42" s="156"/>
      <c r="GE42" s="16" t="s">
        <v>1145</v>
      </c>
      <c r="GK42" s="16" t="s">
        <v>979</v>
      </c>
      <c r="GL42" s="156"/>
      <c r="GM42" s="156"/>
      <c r="GN42" s="156"/>
      <c r="GO42" s="156"/>
      <c r="GP42" s="156"/>
      <c r="GQ42" s="156"/>
      <c r="GT42" s="16" t="s">
        <v>983</v>
      </c>
      <c r="GV42" s="156"/>
      <c r="GX42" s="13" t="s">
        <v>162</v>
      </c>
      <c r="GY42" s="156"/>
      <c r="GZ42" s="156"/>
      <c r="HA42" s="156"/>
      <c r="HB42" s="156"/>
      <c r="HC42" s="156"/>
      <c r="HD42" s="156"/>
      <c r="HE42" s="156"/>
      <c r="HF42" s="156"/>
      <c r="HG42" s="156"/>
      <c r="HH42" s="156"/>
      <c r="HI42" s="16" t="s">
        <v>988</v>
      </c>
      <c r="HJ42" s="153">
        <f>IF(HJ39=9999,0,HJ39)</f>
        <v>0</v>
      </c>
      <c r="HK42" s="152" t="s">
        <v>1348</v>
      </c>
      <c r="HP42" s="156"/>
      <c r="HQ42" s="16" t="s">
        <v>986</v>
      </c>
      <c r="HU42" s="156"/>
      <c r="HV42" s="16" t="s">
        <v>986</v>
      </c>
      <c r="HZ42" s="156"/>
      <c r="IA42" s="16" t="s">
        <v>1147</v>
      </c>
      <c r="ID42" s="156"/>
      <c r="IE42" s="16" t="s">
        <v>993</v>
      </c>
      <c r="IF42" s="156"/>
      <c r="IG42" s="156"/>
      <c r="IH42" s="156"/>
      <c r="II42" s="156"/>
      <c r="IJ42" s="156"/>
      <c r="IK42" s="156"/>
      <c r="IM42" s="156"/>
      <c r="IN42" s="156"/>
      <c r="IO42" s="156"/>
      <c r="IP42" s="156"/>
      <c r="IQ42" s="156"/>
      <c r="IR42" s="156"/>
      <c r="IS42" s="156"/>
      <c r="IT42" s="16" t="s">
        <v>996</v>
      </c>
      <c r="IU42" s="156"/>
      <c r="IV42" s="156"/>
      <c r="IW42" s="16" t="s">
        <v>1000</v>
      </c>
      <c r="JH42" s="72" t="s">
        <v>321</v>
      </c>
      <c r="JI42" s="78" t="e">
        <f>(SUBSTITUTE(JH39,".",",")+SUBSTITUTE(JI39,".",",")+SUBSTITUTE(JJ39,".",","))/3*100</f>
        <v>#VALUE!</v>
      </c>
      <c r="JJ42" s="76" t="s">
        <v>1001</v>
      </c>
    </row>
    <row r="43" spans="1:271" s="65" customFormat="1" ht="26.25" customHeight="1" x14ac:dyDescent="0.4">
      <c r="F43" s="156"/>
      <c r="G43" s="156"/>
      <c r="H43" s="156"/>
      <c r="I43" s="156"/>
      <c r="J43" s="156"/>
      <c r="K43" s="156"/>
      <c r="L43" s="16" t="s">
        <v>927</v>
      </c>
      <c r="N43" s="156"/>
      <c r="P43" s="16" t="s">
        <v>929</v>
      </c>
      <c r="R43" s="156"/>
      <c r="T43" s="16" t="s">
        <v>934</v>
      </c>
      <c r="V43" s="16" t="s">
        <v>1334</v>
      </c>
      <c r="Z43" s="16" t="s">
        <v>1342</v>
      </c>
      <c r="AC43" s="156"/>
      <c r="AD43" s="12" t="s">
        <v>164</v>
      </c>
      <c r="AE43" s="156"/>
      <c r="AF43" s="156"/>
      <c r="AG43" s="12" t="s">
        <v>164</v>
      </c>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6" t="s">
        <v>943</v>
      </c>
      <c r="BY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DA43" s="12" t="s">
        <v>164</v>
      </c>
      <c r="DB43" s="12" t="s">
        <v>945</v>
      </c>
      <c r="DD43" s="156"/>
      <c r="DE43" s="156"/>
      <c r="DF43" s="156"/>
      <c r="DH43" s="156"/>
      <c r="DI43" s="156"/>
      <c r="DJ43" s="156"/>
      <c r="DL43" s="156"/>
      <c r="DM43" s="156"/>
      <c r="DN43" s="156"/>
      <c r="DP43" s="156"/>
      <c r="DQ43" s="156"/>
      <c r="DR43" s="156"/>
      <c r="DT43" s="156"/>
      <c r="DU43" s="156"/>
      <c r="DV43" s="156"/>
      <c r="DW43" s="16" t="s">
        <v>948</v>
      </c>
      <c r="DY43" s="12" t="s">
        <v>1306</v>
      </c>
      <c r="DZ43" s="131" t="s">
        <v>1309</v>
      </c>
      <c r="EA43" s="16" t="s">
        <v>951</v>
      </c>
      <c r="EH43" s="16" t="s">
        <v>953</v>
      </c>
      <c r="EK43" s="156"/>
      <c r="EL43" s="16" t="s">
        <v>953</v>
      </c>
      <c r="EO43" s="156"/>
      <c r="EP43" s="16" t="s">
        <v>953</v>
      </c>
      <c r="ES43" s="156"/>
      <c r="ET43" s="16" t="s">
        <v>956</v>
      </c>
      <c r="EW43" s="12" t="s">
        <v>164</v>
      </c>
      <c r="EX43" s="156"/>
      <c r="EY43" s="156"/>
      <c r="EZ43" s="12" t="s">
        <v>1339</v>
      </c>
      <c r="FH43" s="16" t="s">
        <v>959</v>
      </c>
      <c r="FI43" s="156"/>
      <c r="FK43" s="16" t="s">
        <v>962</v>
      </c>
      <c r="FL43" s="156"/>
      <c r="FN43" s="16" t="s">
        <v>965</v>
      </c>
      <c r="FP43" s="16" t="s">
        <v>968</v>
      </c>
      <c r="FS43" s="12" t="s">
        <v>972</v>
      </c>
      <c r="FW43" s="156"/>
      <c r="FX43" s="12" t="s">
        <v>977</v>
      </c>
      <c r="GB43" s="156"/>
      <c r="GC43" s="156"/>
      <c r="GD43" s="156"/>
      <c r="GE43" s="12" t="s">
        <v>1146</v>
      </c>
      <c r="GK43" s="16" t="s">
        <v>980</v>
      </c>
      <c r="GL43" s="156"/>
      <c r="GM43" s="156"/>
      <c r="GN43" s="156"/>
      <c r="GO43" s="156"/>
      <c r="GP43" s="156"/>
      <c r="GQ43" s="156"/>
      <c r="GT43" s="16" t="s">
        <v>984</v>
      </c>
      <c r="GV43" s="156"/>
      <c r="GX43" s="12" t="s">
        <v>164</v>
      </c>
      <c r="GY43" s="156"/>
      <c r="GZ43" s="156"/>
      <c r="HA43" s="156"/>
      <c r="HB43" s="156"/>
      <c r="HC43" s="156"/>
      <c r="HD43" s="156"/>
      <c r="HE43" s="156"/>
      <c r="HF43" s="156"/>
      <c r="HG43" s="156"/>
      <c r="HH43" s="156"/>
      <c r="HI43" s="16" t="s">
        <v>989</v>
      </c>
      <c r="HJ43" s="153">
        <f>IF(HK39=9999,0,HK39)</f>
        <v>0</v>
      </c>
      <c r="HK43" s="155" t="s">
        <v>1343</v>
      </c>
      <c r="HP43" s="156"/>
      <c r="HQ43" s="16" t="s">
        <v>1304</v>
      </c>
      <c r="HU43" s="156"/>
      <c r="HV43" s="16" t="s">
        <v>987</v>
      </c>
      <c r="HZ43" s="156"/>
      <c r="IA43" s="16" t="s">
        <v>1148</v>
      </c>
      <c r="ID43" s="156"/>
      <c r="IE43" s="16" t="s">
        <v>994</v>
      </c>
      <c r="IF43" s="156"/>
      <c r="IG43" s="156"/>
      <c r="IH43" s="156"/>
      <c r="II43" s="156"/>
      <c r="IJ43" s="156"/>
      <c r="IK43" s="156"/>
      <c r="IM43" s="156"/>
      <c r="IN43" s="156"/>
      <c r="IO43" s="156"/>
      <c r="IP43" s="156"/>
      <c r="IQ43" s="156"/>
      <c r="IR43" s="156"/>
      <c r="IS43" s="156"/>
      <c r="IT43" s="16" t="s">
        <v>997</v>
      </c>
      <c r="IU43" s="156"/>
      <c r="IV43" s="156"/>
      <c r="IW43" s="16" t="s">
        <v>999</v>
      </c>
      <c r="JH43" s="71"/>
      <c r="JI43" s="66"/>
      <c r="JJ43" s="20" t="s">
        <v>1002</v>
      </c>
    </row>
    <row r="44" spans="1:271" s="65" customFormat="1" ht="26.25" customHeight="1" x14ac:dyDescent="0.4">
      <c r="F44" s="156"/>
      <c r="G44" s="156"/>
      <c r="H44" s="156"/>
      <c r="I44" s="156"/>
      <c r="J44" s="156"/>
      <c r="K44" s="156"/>
      <c r="L44" s="16" t="s">
        <v>926</v>
      </c>
      <c r="N44" s="156"/>
      <c r="P44" s="16" t="s">
        <v>930</v>
      </c>
      <c r="R44" s="156"/>
      <c r="T44" s="16" t="s">
        <v>935</v>
      </c>
      <c r="V44" s="16" t="s">
        <v>1335</v>
      </c>
      <c r="Z44" s="16" t="s">
        <v>1336</v>
      </c>
      <c r="AC44" s="156"/>
      <c r="AE44" s="156"/>
      <c r="AF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6" t="s">
        <v>941</v>
      </c>
      <c r="BY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DB44" s="12" t="s">
        <v>946</v>
      </c>
      <c r="DD44" s="156"/>
      <c r="DE44" s="156"/>
      <c r="DF44" s="156"/>
      <c r="DH44" s="156"/>
      <c r="DI44" s="156"/>
      <c r="DJ44" s="156"/>
      <c r="DL44" s="156"/>
      <c r="DM44" s="156"/>
      <c r="DN44" s="156"/>
      <c r="DP44" s="156"/>
      <c r="DQ44" s="156"/>
      <c r="DR44" s="156"/>
      <c r="DT44" s="156"/>
      <c r="DU44" s="156"/>
      <c r="DV44" s="156"/>
      <c r="DW44" s="16" t="s">
        <v>155</v>
      </c>
      <c r="DY44" s="12" t="s">
        <v>1307</v>
      </c>
      <c r="DZ44" s="132">
        <f>IF(DZ39&gt;100,0,DZ39)</f>
        <v>0</v>
      </c>
      <c r="EA44" s="12" t="s">
        <v>236</v>
      </c>
      <c r="EH44" s="12" t="s">
        <v>954</v>
      </c>
      <c r="EK44" s="156"/>
      <c r="EL44" s="12" t="s">
        <v>954</v>
      </c>
      <c r="EO44" s="156"/>
      <c r="EP44" s="12" t="s">
        <v>954</v>
      </c>
      <c r="ES44" s="156"/>
      <c r="ET44" s="16" t="s">
        <v>155</v>
      </c>
      <c r="EX44" s="156"/>
      <c r="EY44" s="156"/>
      <c r="EZ44" s="12" t="s">
        <v>1340</v>
      </c>
      <c r="FH44" s="16" t="s">
        <v>155</v>
      </c>
      <c r="FI44" s="156"/>
      <c r="FK44" s="16" t="s">
        <v>963</v>
      </c>
      <c r="FL44" s="156"/>
      <c r="FN44" s="16" t="s">
        <v>155</v>
      </c>
      <c r="FP44" s="16" t="s">
        <v>969</v>
      </c>
      <c r="FS44" s="12" t="s">
        <v>973</v>
      </c>
      <c r="FW44" s="156"/>
      <c r="FX44" s="12" t="s">
        <v>978</v>
      </c>
      <c r="GB44" s="156"/>
      <c r="GC44" s="156"/>
      <c r="GD44" s="156"/>
      <c r="GK44" s="16" t="s">
        <v>981</v>
      </c>
      <c r="GL44" s="156"/>
      <c r="GM44" s="156"/>
      <c r="GN44" s="156"/>
      <c r="GO44" s="156"/>
      <c r="GP44" s="156"/>
      <c r="GQ44" s="156"/>
      <c r="GT44" s="16" t="s">
        <v>985</v>
      </c>
      <c r="GV44" s="156"/>
      <c r="GY44" s="156"/>
      <c r="GZ44" s="156"/>
      <c r="HA44" s="156"/>
      <c r="HB44" s="156"/>
      <c r="HC44" s="156"/>
      <c r="HD44" s="156"/>
      <c r="HE44" s="156"/>
      <c r="HF44" s="156"/>
      <c r="HG44" s="156"/>
      <c r="HH44" s="156"/>
      <c r="HI44" s="16" t="s">
        <v>992</v>
      </c>
      <c r="HJ44" s="153">
        <f>IF(HL39=9999,0,HL39)</f>
        <v>0</v>
      </c>
      <c r="HK44" s="152" t="s">
        <v>1344</v>
      </c>
      <c r="HP44" s="156"/>
      <c r="HQ44" s="12" t="s">
        <v>954</v>
      </c>
      <c r="HU44" s="156"/>
      <c r="HV44" s="12" t="s">
        <v>954</v>
      </c>
      <c r="HZ44" s="156"/>
      <c r="IA44" s="12" t="s">
        <v>954</v>
      </c>
      <c r="ID44" s="156"/>
      <c r="IE44" s="16" t="s">
        <v>155</v>
      </c>
      <c r="IF44" s="156"/>
      <c r="IG44" s="156"/>
      <c r="IH44" s="156"/>
      <c r="II44" s="156"/>
      <c r="IJ44" s="156"/>
      <c r="IK44" s="156"/>
      <c r="IM44" s="156"/>
      <c r="IN44" s="156"/>
      <c r="IO44" s="156"/>
      <c r="IP44" s="156"/>
      <c r="IQ44" s="156"/>
      <c r="IR44" s="156"/>
      <c r="IS44" s="156"/>
      <c r="IT44" s="16" t="s">
        <v>998</v>
      </c>
      <c r="IU44" s="156"/>
      <c r="IV44" s="156"/>
      <c r="JH44" s="71"/>
      <c r="JI44" s="75"/>
      <c r="JJ44" s="20" t="s">
        <v>1003</v>
      </c>
    </row>
    <row r="45" spans="1:271" s="65" customFormat="1" ht="26.25" customHeight="1" x14ac:dyDescent="0.4">
      <c r="F45" s="156"/>
      <c r="G45" s="156"/>
      <c r="H45" s="156"/>
      <c r="I45" s="156"/>
      <c r="J45" s="156"/>
      <c r="K45" s="156"/>
      <c r="L45" s="16" t="s">
        <v>932</v>
      </c>
      <c r="N45" s="156"/>
      <c r="P45" s="16" t="s">
        <v>931</v>
      </c>
      <c r="R45" s="156"/>
      <c r="T45" s="66"/>
      <c r="V45" s="16" t="s">
        <v>936</v>
      </c>
      <c r="Z45" s="16" t="s">
        <v>1337</v>
      </c>
      <c r="AC45" s="156"/>
      <c r="AE45" s="156"/>
      <c r="AF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6" t="s">
        <v>942</v>
      </c>
      <c r="BY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DB45" s="12" t="s">
        <v>236</v>
      </c>
      <c r="DD45" s="156"/>
      <c r="DE45" s="156"/>
      <c r="DF45" s="156"/>
      <c r="DH45" s="156"/>
      <c r="DI45" s="156"/>
      <c r="DJ45" s="156"/>
      <c r="DL45" s="156"/>
      <c r="DM45" s="156"/>
      <c r="DN45" s="156"/>
      <c r="DP45" s="156"/>
      <c r="DQ45" s="156"/>
      <c r="DR45" s="156"/>
      <c r="DT45" s="156"/>
      <c r="DU45" s="156"/>
      <c r="DV45" s="156"/>
      <c r="DY45" s="68" t="s">
        <v>949</v>
      </c>
      <c r="EK45" s="156"/>
      <c r="EO45" s="156"/>
      <c r="ES45" s="156"/>
      <c r="ET45" s="16" t="s">
        <v>957</v>
      </c>
      <c r="EX45" s="156"/>
      <c r="EY45" s="156"/>
      <c r="EZ45" s="12" t="s">
        <v>1341</v>
      </c>
      <c r="FH45" s="16" t="s">
        <v>960</v>
      </c>
      <c r="FI45" s="156"/>
      <c r="FK45" s="16" t="s">
        <v>964</v>
      </c>
      <c r="FL45" s="156"/>
      <c r="FP45" s="16" t="s">
        <v>155</v>
      </c>
      <c r="FS45" s="12" t="s">
        <v>970</v>
      </c>
      <c r="FW45" s="156"/>
      <c r="FX45" s="12" t="s">
        <v>976</v>
      </c>
      <c r="GB45" s="156"/>
      <c r="GC45" s="156"/>
      <c r="GD45" s="156"/>
      <c r="GK45" s="16" t="s">
        <v>982</v>
      </c>
      <c r="GL45" s="156"/>
      <c r="GM45" s="156"/>
      <c r="GN45" s="156"/>
      <c r="GO45" s="156"/>
      <c r="GP45" s="156"/>
      <c r="GQ45" s="156"/>
      <c r="GT45" s="16" t="s">
        <v>155</v>
      </c>
      <c r="GV45" s="156"/>
      <c r="GY45" s="156"/>
      <c r="GZ45" s="156"/>
      <c r="HA45" s="156"/>
      <c r="HB45" s="156"/>
      <c r="HC45" s="156"/>
      <c r="HD45" s="156"/>
      <c r="HE45" s="156"/>
      <c r="HF45" s="156"/>
      <c r="HG45" s="156"/>
      <c r="HH45" s="156"/>
      <c r="HI45" s="16" t="s">
        <v>990</v>
      </c>
      <c r="HJ45" s="153">
        <f>IF(HM39=9999,0,HM39)</f>
        <v>0</v>
      </c>
      <c r="HK45" s="152" t="s">
        <v>1345</v>
      </c>
      <c r="HP45" s="156"/>
      <c r="HU45" s="156"/>
      <c r="HZ45" s="156"/>
      <c r="ID45" s="156"/>
      <c r="IE45" s="16" t="s">
        <v>995</v>
      </c>
      <c r="IF45" s="156"/>
      <c r="IG45" s="156"/>
      <c r="IH45" s="156"/>
      <c r="II45" s="156"/>
      <c r="IJ45" s="156"/>
      <c r="IK45" s="156"/>
      <c r="IM45" s="156"/>
      <c r="IN45" s="156"/>
      <c r="IO45" s="156"/>
      <c r="IP45" s="156"/>
      <c r="IQ45" s="156"/>
      <c r="IR45" s="156"/>
      <c r="IS45" s="156"/>
      <c r="IU45" s="156"/>
      <c r="IV45" s="156"/>
      <c r="JJ45" s="20" t="s">
        <v>1004</v>
      </c>
    </row>
    <row r="46" spans="1:271" s="65" customFormat="1" ht="26.25" customHeight="1" x14ac:dyDescent="0.4">
      <c r="Z46" s="16" t="s">
        <v>1011</v>
      </c>
      <c r="DY46" s="69">
        <f>(DZ42+DZ44)/2</f>
        <v>0</v>
      </c>
      <c r="FS46" s="12" t="s">
        <v>974</v>
      </c>
      <c r="HI46" s="16" t="s">
        <v>991</v>
      </c>
      <c r="HJ46" s="153">
        <f>IF(HN39=9999,0,HN39)</f>
        <v>0</v>
      </c>
      <c r="HK46" s="152" t="s">
        <v>1346</v>
      </c>
      <c r="JJ46" s="20" t="s">
        <v>1005</v>
      </c>
    </row>
    <row r="47" spans="1:271" s="65" customFormat="1" ht="26.25" customHeight="1" x14ac:dyDescent="0.4">
      <c r="Z47" s="16" t="s">
        <v>939</v>
      </c>
      <c r="HJ47" s="153">
        <f>IF(HO39=9999,0,HO39)</f>
        <v>0</v>
      </c>
      <c r="HK47" s="152" t="s">
        <v>1347</v>
      </c>
      <c r="JH47" s="73"/>
    </row>
    <row r="48" spans="1:271" s="124" customFormat="1" x14ac:dyDescent="0.25">
      <c r="A48" s="124" t="s">
        <v>4</v>
      </c>
      <c r="B48" s="124" t="s">
        <v>5</v>
      </c>
      <c r="C48" s="124" t="s">
        <v>6</v>
      </c>
      <c r="D48" s="124" t="s">
        <v>7</v>
      </c>
      <c r="E48" s="124" t="s">
        <v>8</v>
      </c>
      <c r="F48" s="124" t="s">
        <v>9</v>
      </c>
      <c r="G48" s="124" t="s">
        <v>10</v>
      </c>
      <c r="H48" s="124" t="s">
        <v>11</v>
      </c>
      <c r="I48" s="124" t="s">
        <v>12</v>
      </c>
      <c r="J48" s="124" t="s">
        <v>13</v>
      </c>
      <c r="K48" s="124" t="s">
        <v>14</v>
      </c>
      <c r="L48" s="124" t="s">
        <v>1012</v>
      </c>
      <c r="M48" s="124" t="s">
        <v>1013</v>
      </c>
      <c r="N48" s="124" t="s">
        <v>1014</v>
      </c>
      <c r="O48" s="124" t="s">
        <v>1015</v>
      </c>
      <c r="P48" s="124" t="s">
        <v>1016</v>
      </c>
      <c r="Q48" s="124" t="s">
        <v>1017</v>
      </c>
      <c r="R48" s="124" t="s">
        <v>1018</v>
      </c>
      <c r="S48" s="124" t="s">
        <v>1019</v>
      </c>
      <c r="T48" s="124" t="s">
        <v>1020</v>
      </c>
      <c r="U48" s="124" t="s">
        <v>1021</v>
      </c>
      <c r="V48" s="124" t="s">
        <v>1022</v>
      </c>
      <c r="W48" s="124" t="s">
        <v>1023</v>
      </c>
      <c r="X48" s="124" t="s">
        <v>1024</v>
      </c>
      <c r="Y48" s="124" t="s">
        <v>1025</v>
      </c>
      <c r="Z48" s="124" t="s">
        <v>1026</v>
      </c>
      <c r="AA48" s="124" t="s">
        <v>1027</v>
      </c>
      <c r="AB48" s="124" t="s">
        <v>1028</v>
      </c>
      <c r="AC48" s="124" t="s">
        <v>1029</v>
      </c>
      <c r="AD48" s="124" t="s">
        <v>1030</v>
      </c>
      <c r="AE48" s="124" t="s">
        <v>1031</v>
      </c>
      <c r="AF48" s="124" t="s">
        <v>1032</v>
      </c>
      <c r="AG48" s="124" t="s">
        <v>1033</v>
      </c>
      <c r="AH48" s="124" t="s">
        <v>1034</v>
      </c>
      <c r="AI48" s="124" t="s">
        <v>1035</v>
      </c>
      <c r="AJ48" s="124" t="s">
        <v>1036</v>
      </c>
      <c r="AK48" s="124" t="s">
        <v>1037</v>
      </c>
      <c r="AL48" s="124" t="s">
        <v>1038</v>
      </c>
      <c r="AM48" s="124" t="s">
        <v>1039</v>
      </c>
      <c r="AN48" s="124" t="s">
        <v>1040</v>
      </c>
      <c r="AO48" s="124" t="s">
        <v>1041</v>
      </c>
      <c r="AP48" s="124" t="s">
        <v>1042</v>
      </c>
      <c r="AQ48" s="124" t="s">
        <v>1043</v>
      </c>
      <c r="AR48" s="124" t="s">
        <v>1044</v>
      </c>
      <c r="AS48" s="124" t="s">
        <v>1045</v>
      </c>
      <c r="AT48" s="124" t="s">
        <v>1046</v>
      </c>
      <c r="AU48" s="124" t="s">
        <v>1047</v>
      </c>
      <c r="AV48" s="124" t="s">
        <v>1048</v>
      </c>
      <c r="AW48" s="124" t="s">
        <v>1049</v>
      </c>
      <c r="AX48" s="124" t="s">
        <v>1050</v>
      </c>
      <c r="AY48" s="124" t="s">
        <v>1051</v>
      </c>
      <c r="AZ48" s="124" t="s">
        <v>1052</v>
      </c>
      <c r="BA48" s="124" t="s">
        <v>1053</v>
      </c>
      <c r="BB48" s="124" t="s">
        <v>1054</v>
      </c>
      <c r="BC48" s="124" t="s">
        <v>1055</v>
      </c>
      <c r="BD48" s="124" t="s">
        <v>1056</v>
      </c>
      <c r="BE48" s="124" t="s">
        <v>1057</v>
      </c>
      <c r="BF48" s="124" t="s">
        <v>1058</v>
      </c>
      <c r="BG48" s="124" t="s">
        <v>1059</v>
      </c>
      <c r="BH48" s="124" t="s">
        <v>1060</v>
      </c>
      <c r="BI48" s="124" t="s">
        <v>1061</v>
      </c>
      <c r="BJ48" s="124" t="s">
        <v>1062</v>
      </c>
      <c r="BK48" s="124" t="s">
        <v>1063</v>
      </c>
      <c r="BL48" s="124" t="s">
        <v>1064</v>
      </c>
      <c r="BM48" s="124" t="s">
        <v>1065</v>
      </c>
      <c r="BN48" s="124" t="s">
        <v>1066</v>
      </c>
      <c r="BO48" s="124" t="s">
        <v>1067</v>
      </c>
      <c r="BP48" s="124" t="s">
        <v>1068</v>
      </c>
      <c r="BQ48" s="124" t="s">
        <v>1069</v>
      </c>
      <c r="BR48" s="124" t="s">
        <v>1070</v>
      </c>
      <c r="BS48" s="124" t="s">
        <v>1071</v>
      </c>
      <c r="BT48" s="124" t="s">
        <v>1072</v>
      </c>
      <c r="BU48" s="124" t="s">
        <v>1073</v>
      </c>
      <c r="BV48" s="124" t="s">
        <v>1074</v>
      </c>
      <c r="BW48" s="124" t="s">
        <v>1075</v>
      </c>
      <c r="BX48" s="124" t="s">
        <v>1076</v>
      </c>
      <c r="BY48" s="124" t="s">
        <v>1077</v>
      </c>
      <c r="BZ48" s="124" t="s">
        <v>1078</v>
      </c>
      <c r="CA48" s="124" t="s">
        <v>1079</v>
      </c>
      <c r="CB48" s="124" t="s">
        <v>1080</v>
      </c>
      <c r="CC48" s="124" t="s">
        <v>1081</v>
      </c>
      <c r="CD48" s="124" t="s">
        <v>1082</v>
      </c>
      <c r="CE48" s="124" t="s">
        <v>1083</v>
      </c>
      <c r="CF48" s="124" t="s">
        <v>1084</v>
      </c>
      <c r="CG48" s="124" t="s">
        <v>1085</v>
      </c>
      <c r="CH48" s="124" t="s">
        <v>1086</v>
      </c>
      <c r="CI48" s="124" t="s">
        <v>1087</v>
      </c>
      <c r="CJ48" s="124" t="s">
        <v>1088</v>
      </c>
      <c r="CK48" s="124" t="s">
        <v>1089</v>
      </c>
      <c r="CL48" s="124" t="s">
        <v>1090</v>
      </c>
      <c r="CM48" s="124" t="s">
        <v>1091</v>
      </c>
      <c r="CN48" s="124" t="s">
        <v>1092</v>
      </c>
      <c r="CO48" s="124" t="s">
        <v>1093</v>
      </c>
      <c r="CP48" s="124" t="s">
        <v>1094</v>
      </c>
      <c r="CQ48" s="124" t="s">
        <v>1095</v>
      </c>
      <c r="CR48" s="124" t="s">
        <v>1096</v>
      </c>
      <c r="CS48" s="124" t="s">
        <v>1097</v>
      </c>
      <c r="CT48" s="124" t="s">
        <v>1098</v>
      </c>
      <c r="CU48" s="124" t="s">
        <v>235</v>
      </c>
    </row>
    <row r="49" spans="1:121" x14ac:dyDescent="0.25"/>
    <row r="50" spans="1:121" s="120" customFormat="1" ht="51.75" customHeight="1" x14ac:dyDescent="0.25">
      <c r="A50" s="107" t="s">
        <v>1006</v>
      </c>
      <c r="L50" s="121">
        <f>IF(L49="sim",3,0)</f>
        <v>0</v>
      </c>
      <c r="M50" s="107" t="b">
        <f>IF(AND(M49="Sim",N49="Sim"),2,IF(AND(M49="Sim"),1,IF(AND(M49="Não"),0)))</f>
        <v>0</v>
      </c>
      <c r="O50" s="121">
        <f>IF(O49="sim",3,0)</f>
        <v>0</v>
      </c>
      <c r="P50" s="107">
        <f>IF(AND(P49="Sim",R49="Sim"),2,IF(AND(P49="Sim"),1,0))</f>
        <v>0</v>
      </c>
      <c r="S50" s="107">
        <f>IF(S49="≥ 80% e ≤ 100%",3,IF(S49="≥ 50% e &lt; 80%",2,IF(S49="≥ 20% e &lt; 50%",1,0)))</f>
        <v>0</v>
      </c>
      <c r="T50" s="107">
        <f>IF(AND(T49="Sim",U49="Sim"),3,IF(AND(T49="Sim"),2,0))</f>
        <v>0</v>
      </c>
      <c r="V50" s="107">
        <f>IF(AND(V49="Sim",W49="Sim"),2,IF(AND(V49="Sim"),1,0))</f>
        <v>0</v>
      </c>
      <c r="Y50" s="107">
        <f>IF(AND(Y49="Sim",AA49="Sim"),2,IF(AND(Y49="Sim"),1,0))</f>
        <v>0</v>
      </c>
      <c r="AC50" s="121">
        <f>IF(AC49="sim",3,0)</f>
        <v>0</v>
      </c>
      <c r="AD50" s="121">
        <f>IF(AD49="sim",3,0)</f>
        <v>0</v>
      </c>
      <c r="AE50" s="107">
        <f>IF(AND(AE49="Sim",AG49="Sim"),2,IF(AND(AE49="Sim"),1,0))</f>
        <v>0</v>
      </c>
      <c r="AH50" s="121">
        <f>IF(AH49="sim",3,0)</f>
        <v>0</v>
      </c>
      <c r="AI50" s="107">
        <f>IF(AND(AI49="Sim",AJ49="Sim"),3,IF(AND(AI49="Sim"),2,0))</f>
        <v>0</v>
      </c>
      <c r="AL50" s="121">
        <f>IF(AL49="sim",3,0)</f>
        <v>0</v>
      </c>
      <c r="AM50" s="107">
        <f>IF(AND(AM49="Sim",AO49="Sim"),2,IF(AND(AM49="Sim"),1,0))</f>
        <v>0</v>
      </c>
      <c r="AP50" s="121">
        <f>IF(AP49="sim",3,0)</f>
        <v>0</v>
      </c>
      <c r="AR50" s="121">
        <f>IF(AR49="sim",3,0)</f>
        <v>0</v>
      </c>
      <c r="AT50" s="121">
        <f>IF(AT49="sim",3,0)</f>
        <v>0</v>
      </c>
      <c r="AU50" s="107">
        <f>IF(AND(AU49="Sim",AW49="Sim"),2,IF(AND(AU49="Sim"),1,0))</f>
        <v>0</v>
      </c>
      <c r="AX50" s="121">
        <f>IF(AX49="sim",3,0)</f>
        <v>0</v>
      </c>
      <c r="AY50" s="107">
        <f>IF(AND(AY49="Sim",BA49="Sim"),2,IF(AND(AY49="Sim"),1,0))</f>
        <v>0</v>
      </c>
      <c r="BC50" s="121">
        <f>IF(BC49="sim",3,0)</f>
        <v>0</v>
      </c>
      <c r="BF50" s="107">
        <f>IF(BF49="≥ 80% e ≤ 100%",3,IF(BF49="≥ 50% e &lt; 80%",2,IF(BF49="≥ 20% e &lt; 50%",1,0)))</f>
        <v>0</v>
      </c>
      <c r="BG50" s="107">
        <f>IF(AND(BG49="Sim",BH49="Sim"),2,IF(AND(BG49="Sim"),1,0))</f>
        <v>0</v>
      </c>
      <c r="BJ50" s="107">
        <f>IF(AND(BJ49="Sim",BK49="Sim"),3,IF(AND(BJ49="Sim"),2,0))</f>
        <v>0</v>
      </c>
      <c r="BO50" s="107">
        <f>IF(AND(BO49="Sim",BQ49="Sim"),3,IF(AND(BO49="Sim"),2,0))</f>
        <v>0</v>
      </c>
      <c r="BR50" s="107">
        <f>IF(AND(BR49="Sim",BT49="Sim"),2,IF(AND(BR49="Sim"),1,0))</f>
        <v>0</v>
      </c>
      <c r="BU50" s="121">
        <f>IF(BU49="sim",3,0)</f>
        <v>0</v>
      </c>
      <c r="BW50" s="107">
        <f>IF(BW49="≥ 80% e ≤ 100%",3,IF(BW49="≥ 50% e &lt; 80%",2,IF(BW49="≥ 20% e &lt; 50%",1,0)))</f>
        <v>0</v>
      </c>
      <c r="BZ50" s="107">
        <f>IF(BZ49="≥ 80% e ≤ 100%",3,IF(BZ49="≥ 50% e &lt; 80%",2,IF(BZ49="≥ 20% e &lt; 50%",1,0)))</f>
        <v>0</v>
      </c>
      <c r="CA50" s="107">
        <f>IF(AND(CA49="Sim",CB49="Sim"),3,IF(AND(CA49="Sim"),2,0))</f>
        <v>0</v>
      </c>
      <c r="CC50" s="121">
        <f>IF(CC49="sim",2,0)</f>
        <v>0</v>
      </c>
      <c r="CD50" s="121">
        <f>IF(CD49="sim",2,0)</f>
        <v>0</v>
      </c>
      <c r="CE50" s="121">
        <f>IF(CE49="sim",3,0)</f>
        <v>0</v>
      </c>
      <c r="CK50" s="121">
        <f>IF(CK49="sim",1,0)</f>
        <v>0</v>
      </c>
      <c r="CM50" s="121">
        <f>IF(CM49="sim",1,0)</f>
        <v>0</v>
      </c>
      <c r="CN50" s="121">
        <f>IF(CN49="sim",1,0)</f>
        <v>0</v>
      </c>
      <c r="CO50" s="107">
        <f>IF(AND(CO49="Sim",CP49="Sim"),2,IF(AND(CO49="Sim"),1,0))</f>
        <v>0</v>
      </c>
      <c r="CR50" s="122"/>
      <c r="CS50" s="107"/>
      <c r="CT50" s="107" t="e">
        <f>IF(CS52&gt;=80,5,IF(CS52&gt;=60,4,IF(CS52&gt;=40,3,IF(CS52&gt;=20,2,1))))</f>
        <v>#VALUE!</v>
      </c>
    </row>
    <row r="51" spans="1:121" s="81" customFormat="1" ht="33" customHeight="1" x14ac:dyDescent="0.45">
      <c r="C51" s="101" t="s">
        <v>1299</v>
      </c>
      <c r="D51" s="82"/>
      <c r="E51" s="138" t="e">
        <f>SUM(L50:CT50)</f>
        <v>#VALUE!</v>
      </c>
      <c r="F51" s="156" t="s">
        <v>320</v>
      </c>
      <c r="G51" s="156" t="s">
        <v>320</v>
      </c>
      <c r="H51" s="156" t="s">
        <v>320</v>
      </c>
      <c r="I51" s="156" t="s">
        <v>320</v>
      </c>
      <c r="J51" s="156" t="s">
        <v>320</v>
      </c>
      <c r="K51" s="156" t="s">
        <v>320</v>
      </c>
      <c r="L51" s="14" t="s">
        <v>144</v>
      </c>
      <c r="M51" s="15" t="s">
        <v>144</v>
      </c>
      <c r="O51" s="14" t="s">
        <v>144</v>
      </c>
      <c r="P51" s="15" t="s">
        <v>144</v>
      </c>
      <c r="Q51" s="156" t="s">
        <v>320</v>
      </c>
      <c r="S51" s="15" t="s">
        <v>144</v>
      </c>
      <c r="T51" s="15" t="s">
        <v>144</v>
      </c>
      <c r="V51" s="15" t="s">
        <v>144</v>
      </c>
      <c r="X51" s="156" t="s">
        <v>320</v>
      </c>
      <c r="Y51" s="15" t="s">
        <v>144</v>
      </c>
      <c r="Z51" s="156" t="s">
        <v>320</v>
      </c>
      <c r="AB51" s="156" t="s">
        <v>320</v>
      </c>
      <c r="AC51" s="14" t="s">
        <v>144</v>
      </c>
      <c r="AD51" s="14" t="s">
        <v>144</v>
      </c>
      <c r="AE51" s="15" t="s">
        <v>144</v>
      </c>
      <c r="AF51" s="156" t="s">
        <v>320</v>
      </c>
      <c r="AH51" s="14" t="s">
        <v>144</v>
      </c>
      <c r="AI51" s="15" t="s">
        <v>144</v>
      </c>
      <c r="AK51" s="156" t="s">
        <v>320</v>
      </c>
      <c r="AL51" s="14" t="s">
        <v>144</v>
      </c>
      <c r="AM51" s="15" t="s">
        <v>144</v>
      </c>
      <c r="AN51" s="156" t="s">
        <v>320</v>
      </c>
      <c r="AP51" s="14" t="s">
        <v>144</v>
      </c>
      <c r="AQ51" s="156" t="s">
        <v>320</v>
      </c>
      <c r="AR51" s="14" t="s">
        <v>144</v>
      </c>
      <c r="AS51" s="156" t="s">
        <v>320</v>
      </c>
      <c r="AT51" s="14" t="s">
        <v>144</v>
      </c>
      <c r="AU51" s="15" t="s">
        <v>144</v>
      </c>
      <c r="AV51" s="156" t="s">
        <v>320</v>
      </c>
      <c r="AX51" s="14" t="s">
        <v>144</v>
      </c>
      <c r="AY51" s="15" t="s">
        <v>144</v>
      </c>
      <c r="AZ51" s="156" t="s">
        <v>320</v>
      </c>
      <c r="BB51" s="156" t="s">
        <v>320</v>
      </c>
      <c r="BC51" s="14" t="s">
        <v>144</v>
      </c>
      <c r="BD51" s="156" t="s">
        <v>320</v>
      </c>
      <c r="BE51" s="156" t="s">
        <v>320</v>
      </c>
      <c r="BF51" s="15" t="s">
        <v>144</v>
      </c>
      <c r="BG51" s="15" t="s">
        <v>144</v>
      </c>
      <c r="BI51" s="156" t="s">
        <v>320</v>
      </c>
      <c r="BJ51" s="15" t="s">
        <v>144</v>
      </c>
      <c r="BL51" s="156" t="s">
        <v>320</v>
      </c>
      <c r="BM51" s="156" t="s">
        <v>320</v>
      </c>
      <c r="BN51" s="156" t="s">
        <v>320</v>
      </c>
      <c r="BO51" s="15" t="s">
        <v>144</v>
      </c>
      <c r="BP51" s="156" t="s">
        <v>320</v>
      </c>
      <c r="BR51" s="15" t="s">
        <v>144</v>
      </c>
      <c r="BS51" s="156" t="s">
        <v>320</v>
      </c>
      <c r="BU51" s="14" t="s">
        <v>144</v>
      </c>
      <c r="BV51" s="156" t="s">
        <v>320</v>
      </c>
      <c r="BW51" s="15" t="s">
        <v>144</v>
      </c>
      <c r="BX51" s="156" t="s">
        <v>320</v>
      </c>
      <c r="BY51" s="156" t="s">
        <v>320</v>
      </c>
      <c r="BZ51" s="15" t="s">
        <v>144</v>
      </c>
      <c r="CA51" s="15" t="s">
        <v>144</v>
      </c>
      <c r="CC51" s="14" t="s">
        <v>144</v>
      </c>
      <c r="CD51" s="14" t="s">
        <v>144</v>
      </c>
      <c r="CE51" s="14" t="s">
        <v>144</v>
      </c>
      <c r="CF51" s="156" t="s">
        <v>320</v>
      </c>
      <c r="CG51" s="156" t="s">
        <v>320</v>
      </c>
      <c r="CH51" s="156" t="s">
        <v>320</v>
      </c>
      <c r="CI51" s="156" t="s">
        <v>320</v>
      </c>
      <c r="CJ51" s="156" t="s">
        <v>320</v>
      </c>
      <c r="CK51" s="14" t="s">
        <v>144</v>
      </c>
      <c r="CL51" s="156" t="s">
        <v>320</v>
      </c>
      <c r="CM51" s="14" t="s">
        <v>144</v>
      </c>
      <c r="CN51" s="14" t="s">
        <v>144</v>
      </c>
      <c r="CO51" s="15" t="s">
        <v>144</v>
      </c>
      <c r="CP51" s="156" t="s">
        <v>320</v>
      </c>
      <c r="CQ51" s="156" t="s">
        <v>320</v>
      </c>
      <c r="CR51" s="90" t="s">
        <v>322</v>
      </c>
      <c r="CS51" s="85"/>
      <c r="CT51" s="86" t="s">
        <v>144</v>
      </c>
    </row>
    <row r="52" spans="1:121" s="81" customFormat="1" ht="26.25" customHeight="1" x14ac:dyDescent="0.4">
      <c r="F52" s="156"/>
      <c r="G52" s="156"/>
      <c r="H52" s="156"/>
      <c r="I52" s="156"/>
      <c r="J52" s="156"/>
      <c r="K52" s="156"/>
      <c r="L52" s="13" t="s">
        <v>162</v>
      </c>
      <c r="M52" s="16" t="s">
        <v>1007</v>
      </c>
      <c r="O52" s="13" t="s">
        <v>162</v>
      </c>
      <c r="P52" s="16" t="s">
        <v>1008</v>
      </c>
      <c r="Q52" s="156"/>
      <c r="S52" s="16" t="s">
        <v>1099</v>
      </c>
      <c r="T52" s="16" t="s">
        <v>1102</v>
      </c>
      <c r="V52" s="16" t="s">
        <v>1104</v>
      </c>
      <c r="X52" s="156"/>
      <c r="Y52" s="16" t="s">
        <v>1107</v>
      </c>
      <c r="Z52" s="156"/>
      <c r="AB52" s="156"/>
      <c r="AC52" s="13" t="s">
        <v>162</v>
      </c>
      <c r="AD52" s="13" t="s">
        <v>162</v>
      </c>
      <c r="AE52" s="16" t="s">
        <v>1110</v>
      </c>
      <c r="AF52" s="156"/>
      <c r="AH52" s="13" t="s">
        <v>162</v>
      </c>
      <c r="AI52" s="16" t="s">
        <v>1113</v>
      </c>
      <c r="AK52" s="156"/>
      <c r="AL52" s="13" t="s">
        <v>162</v>
      </c>
      <c r="AM52" s="16" t="s">
        <v>1116</v>
      </c>
      <c r="AN52" s="156"/>
      <c r="AP52" s="13" t="s">
        <v>162</v>
      </c>
      <c r="AQ52" s="156"/>
      <c r="AR52" s="13" t="s">
        <v>162</v>
      </c>
      <c r="AS52" s="156"/>
      <c r="AT52" s="13" t="s">
        <v>162</v>
      </c>
      <c r="AU52" s="16" t="s">
        <v>1119</v>
      </c>
      <c r="AV52" s="156"/>
      <c r="AX52" s="13" t="s">
        <v>162</v>
      </c>
      <c r="AY52" s="16" t="s">
        <v>1122</v>
      </c>
      <c r="AZ52" s="156"/>
      <c r="BB52" s="156"/>
      <c r="BC52" s="13" t="s">
        <v>162</v>
      </c>
      <c r="BD52" s="156"/>
      <c r="BE52" s="156"/>
      <c r="BF52" s="16" t="s">
        <v>1099</v>
      </c>
      <c r="BG52" s="16" t="s">
        <v>1126</v>
      </c>
      <c r="BI52" s="156"/>
      <c r="BJ52" s="16" t="s">
        <v>1129</v>
      </c>
      <c r="BL52" s="156"/>
      <c r="BM52" s="156"/>
      <c r="BN52" s="156"/>
      <c r="BO52" s="16" t="s">
        <v>1131</v>
      </c>
      <c r="BP52" s="156"/>
      <c r="BR52" s="16" t="s">
        <v>1135</v>
      </c>
      <c r="BS52" s="156"/>
      <c r="BU52" s="13" t="s">
        <v>162</v>
      </c>
      <c r="BV52" s="156"/>
      <c r="BW52" s="16" t="s">
        <v>1099</v>
      </c>
      <c r="BX52" s="156"/>
      <c r="BY52" s="156"/>
      <c r="BZ52" s="16" t="s">
        <v>1099</v>
      </c>
      <c r="CA52" s="16" t="s">
        <v>1138</v>
      </c>
      <c r="CC52" s="13" t="s">
        <v>237</v>
      </c>
      <c r="CD52" s="13" t="s">
        <v>237</v>
      </c>
      <c r="CE52" s="13" t="s">
        <v>162</v>
      </c>
      <c r="CF52" s="156"/>
      <c r="CG52" s="156"/>
      <c r="CH52" s="156"/>
      <c r="CI52" s="156"/>
      <c r="CJ52" s="156"/>
      <c r="CK52" s="13" t="s">
        <v>646</v>
      </c>
      <c r="CL52" s="156"/>
      <c r="CM52" s="13" t="s">
        <v>646</v>
      </c>
      <c r="CN52" s="13" t="s">
        <v>646</v>
      </c>
      <c r="CO52" s="16" t="s">
        <v>1142</v>
      </c>
      <c r="CP52" s="156"/>
      <c r="CQ52" s="156"/>
      <c r="CR52" s="91" t="s">
        <v>321</v>
      </c>
      <c r="CS52" s="87" t="e">
        <f>(SUBSTITUTE(CR49,".",",")+SUBSTITUTE(CS49,".",",")+SUBSTITUTE(CT49,".",","))/3*100</f>
        <v>#VALUE!</v>
      </c>
      <c r="CT52" s="88" t="s">
        <v>1001</v>
      </c>
    </row>
    <row r="53" spans="1:121" s="81" customFormat="1" ht="26.25" customHeight="1" x14ac:dyDescent="0.4">
      <c r="F53" s="156"/>
      <c r="G53" s="156"/>
      <c r="H53" s="156"/>
      <c r="I53" s="156"/>
      <c r="J53" s="156"/>
      <c r="K53" s="156"/>
      <c r="L53" s="12" t="s">
        <v>164</v>
      </c>
      <c r="M53" s="16" t="s">
        <v>930</v>
      </c>
      <c r="O53" s="12" t="s">
        <v>164</v>
      </c>
      <c r="P53" s="16" t="s">
        <v>1009</v>
      </c>
      <c r="Q53" s="156"/>
      <c r="S53" s="12" t="s">
        <v>150</v>
      </c>
      <c r="T53" s="16" t="s">
        <v>1103</v>
      </c>
      <c r="V53" s="16" t="s">
        <v>1105</v>
      </c>
      <c r="X53" s="156"/>
      <c r="Y53" s="16" t="s">
        <v>1108</v>
      </c>
      <c r="Z53" s="156"/>
      <c r="AB53" s="156"/>
      <c r="AC53" s="12" t="s">
        <v>164</v>
      </c>
      <c r="AD53" s="12" t="s">
        <v>164</v>
      </c>
      <c r="AE53" s="16" t="s">
        <v>1111</v>
      </c>
      <c r="AF53" s="156"/>
      <c r="AH53" s="12" t="s">
        <v>164</v>
      </c>
      <c r="AI53" s="16" t="s">
        <v>1114</v>
      </c>
      <c r="AK53" s="156"/>
      <c r="AL53" s="12" t="s">
        <v>164</v>
      </c>
      <c r="AM53" s="16" t="s">
        <v>1117</v>
      </c>
      <c r="AN53" s="156"/>
      <c r="AP53" s="12" t="s">
        <v>164</v>
      </c>
      <c r="AQ53" s="156"/>
      <c r="AR53" s="12" t="s">
        <v>164</v>
      </c>
      <c r="AS53" s="156"/>
      <c r="AT53" s="12" t="s">
        <v>164</v>
      </c>
      <c r="AU53" s="16" t="s">
        <v>1120</v>
      </c>
      <c r="AV53" s="156"/>
      <c r="AX53" s="12" t="s">
        <v>164</v>
      </c>
      <c r="AY53" s="16" t="s">
        <v>1123</v>
      </c>
      <c r="AZ53" s="156"/>
      <c r="BB53" s="156"/>
      <c r="BC53" s="12" t="s">
        <v>164</v>
      </c>
      <c r="BD53" s="156"/>
      <c r="BE53" s="156"/>
      <c r="BF53" s="12" t="s">
        <v>150</v>
      </c>
      <c r="BG53" s="16" t="s">
        <v>1127</v>
      </c>
      <c r="BI53" s="156"/>
      <c r="BJ53" s="16" t="s">
        <v>1130</v>
      </c>
      <c r="BL53" s="156"/>
      <c r="BM53" s="156"/>
      <c r="BN53" s="156"/>
      <c r="BO53" s="16" t="s">
        <v>1132</v>
      </c>
      <c r="BP53" s="156"/>
      <c r="BR53" s="16" t="s">
        <v>1136</v>
      </c>
      <c r="BS53" s="156"/>
      <c r="BU53" s="12" t="s">
        <v>164</v>
      </c>
      <c r="BV53" s="156"/>
      <c r="BW53" s="12" t="s">
        <v>150</v>
      </c>
      <c r="BX53" s="156"/>
      <c r="BY53" s="156"/>
      <c r="BZ53" s="12" t="s">
        <v>150</v>
      </c>
      <c r="CA53" s="16" t="s">
        <v>1139</v>
      </c>
      <c r="CC53" s="12" t="s">
        <v>164</v>
      </c>
      <c r="CD53" s="12" t="s">
        <v>164</v>
      </c>
      <c r="CE53" s="12" t="s">
        <v>164</v>
      </c>
      <c r="CF53" s="156"/>
      <c r="CG53" s="156"/>
      <c r="CH53" s="156"/>
      <c r="CI53" s="156"/>
      <c r="CJ53" s="156"/>
      <c r="CK53" s="12" t="s">
        <v>164</v>
      </c>
      <c r="CL53" s="156"/>
      <c r="CM53" s="12" t="s">
        <v>164</v>
      </c>
      <c r="CN53" s="12" t="s">
        <v>164</v>
      </c>
      <c r="CO53" s="16" t="s">
        <v>1143</v>
      </c>
      <c r="CP53" s="156"/>
      <c r="CQ53" s="156"/>
      <c r="CR53" s="83"/>
      <c r="CS53" s="80"/>
      <c r="CT53" s="89" t="s">
        <v>1002</v>
      </c>
    </row>
    <row r="54" spans="1:121" s="81" customFormat="1" ht="26.25" customHeight="1" x14ac:dyDescent="0.4">
      <c r="F54" s="156"/>
      <c r="G54" s="156"/>
      <c r="H54" s="156"/>
      <c r="I54" s="156"/>
      <c r="J54" s="156"/>
      <c r="K54" s="156"/>
      <c r="M54" s="16" t="s">
        <v>155</v>
      </c>
      <c r="P54" s="16" t="s">
        <v>1010</v>
      </c>
      <c r="Q54" s="156"/>
      <c r="S54" s="12" t="s">
        <v>1100</v>
      </c>
      <c r="T54" s="16" t="s">
        <v>990</v>
      </c>
      <c r="V54" s="16" t="s">
        <v>1106</v>
      </c>
      <c r="X54" s="156"/>
      <c r="Y54" s="16" t="s">
        <v>990</v>
      </c>
      <c r="Z54" s="156"/>
      <c r="AB54" s="156"/>
      <c r="AE54" s="16" t="s">
        <v>990</v>
      </c>
      <c r="AF54" s="156"/>
      <c r="AI54" s="16" t="s">
        <v>1115</v>
      </c>
      <c r="AK54" s="156"/>
      <c r="AM54" s="16" t="s">
        <v>990</v>
      </c>
      <c r="AN54" s="156"/>
      <c r="AQ54" s="156"/>
      <c r="AS54" s="156"/>
      <c r="AU54" s="16" t="s">
        <v>990</v>
      </c>
      <c r="AV54" s="156"/>
      <c r="AY54" s="16" t="s">
        <v>990</v>
      </c>
      <c r="AZ54" s="156"/>
      <c r="BB54" s="156"/>
      <c r="BC54" s="12" t="s">
        <v>1125</v>
      </c>
      <c r="BD54" s="156"/>
      <c r="BE54" s="156"/>
      <c r="BF54" s="12" t="s">
        <v>1100</v>
      </c>
      <c r="BG54" s="16" t="s">
        <v>990</v>
      </c>
      <c r="BI54" s="156"/>
      <c r="BJ54" s="16" t="s">
        <v>990</v>
      </c>
      <c r="BL54" s="156"/>
      <c r="BM54" s="156"/>
      <c r="BN54" s="156"/>
      <c r="BO54" s="16" t="s">
        <v>990</v>
      </c>
      <c r="BP54" s="156"/>
      <c r="BR54" s="16" t="s">
        <v>990</v>
      </c>
      <c r="BS54" s="156"/>
      <c r="BU54" s="12" t="s">
        <v>1137</v>
      </c>
      <c r="BV54" s="156"/>
      <c r="BW54" s="12" t="s">
        <v>1100</v>
      </c>
      <c r="BX54" s="156"/>
      <c r="BY54" s="156"/>
      <c r="BZ54" s="12" t="s">
        <v>1100</v>
      </c>
      <c r="CA54" s="16" t="s">
        <v>990</v>
      </c>
      <c r="CE54" s="12" t="s">
        <v>1140</v>
      </c>
      <c r="CF54" s="156"/>
      <c r="CG54" s="156"/>
      <c r="CH54" s="156"/>
      <c r="CI54" s="156"/>
      <c r="CJ54" s="156"/>
      <c r="CK54" s="12" t="s">
        <v>1141</v>
      </c>
      <c r="CL54" s="156"/>
      <c r="CO54" s="16" t="s">
        <v>990</v>
      </c>
      <c r="CP54" s="156"/>
      <c r="CQ54" s="156"/>
      <c r="CR54" s="83"/>
      <c r="CS54" s="84"/>
      <c r="CT54" s="89" t="s">
        <v>1003</v>
      </c>
    </row>
    <row r="55" spans="1:121" s="81" customFormat="1" ht="26.25" customHeight="1" x14ac:dyDescent="0.25">
      <c r="F55" s="156"/>
      <c r="G55" s="156"/>
      <c r="H55" s="156"/>
      <c r="I55" s="156"/>
      <c r="J55" s="156"/>
      <c r="K55" s="156"/>
      <c r="P55" s="16" t="s">
        <v>1011</v>
      </c>
      <c r="Q55" s="156"/>
      <c r="S55" s="12" t="s">
        <v>1101</v>
      </c>
      <c r="V55" s="16" t="s">
        <v>990</v>
      </c>
      <c r="X55" s="156"/>
      <c r="Y55" s="16" t="s">
        <v>1109</v>
      </c>
      <c r="Z55" s="156"/>
      <c r="AB55" s="156"/>
      <c r="AE55" s="16" t="s">
        <v>1112</v>
      </c>
      <c r="AF55" s="156"/>
      <c r="AI55" s="16" t="s">
        <v>990</v>
      </c>
      <c r="AK55" s="156"/>
      <c r="AM55" s="16" t="s">
        <v>1118</v>
      </c>
      <c r="AN55" s="156"/>
      <c r="AQ55" s="156"/>
      <c r="AS55" s="156"/>
      <c r="AU55" s="16" t="s">
        <v>1121</v>
      </c>
      <c r="AV55" s="156"/>
      <c r="AY55" s="16" t="s">
        <v>1124</v>
      </c>
      <c r="AZ55" s="156"/>
      <c r="BB55" s="156"/>
      <c r="BD55" s="156"/>
      <c r="BE55" s="156"/>
      <c r="BF55" s="12" t="s">
        <v>1101</v>
      </c>
      <c r="BG55" s="16" t="s">
        <v>1128</v>
      </c>
      <c r="BI55" s="156"/>
      <c r="BL55" s="156"/>
      <c r="BM55" s="156"/>
      <c r="BN55" s="156"/>
      <c r="BO55" s="16" t="s">
        <v>1133</v>
      </c>
      <c r="BP55" s="156"/>
      <c r="BR55" s="16" t="s">
        <v>1134</v>
      </c>
      <c r="BS55" s="156"/>
      <c r="BV55" s="156"/>
      <c r="BW55" s="12" t="s">
        <v>1101</v>
      </c>
      <c r="BX55" s="156"/>
      <c r="BY55" s="156"/>
      <c r="BZ55" s="12" t="s">
        <v>1101</v>
      </c>
      <c r="CF55" s="156"/>
      <c r="CG55" s="156"/>
      <c r="CH55" s="156"/>
      <c r="CI55" s="156"/>
      <c r="CJ55" s="156"/>
      <c r="CL55" s="156"/>
      <c r="CO55" s="16" t="s">
        <v>1144</v>
      </c>
      <c r="CP55" s="156"/>
      <c r="CQ55" s="156"/>
      <c r="CT55" s="89" t="s">
        <v>1004</v>
      </c>
    </row>
    <row r="56" spans="1:121" s="81" customFormat="1" ht="26.25" customHeight="1" x14ac:dyDescent="0.25">
      <c r="CT56" s="89" t="s">
        <v>1005</v>
      </c>
    </row>
    <row r="57" spans="1:121" s="81" customFormat="1" ht="26.25" customHeight="1" x14ac:dyDescent="0.25"/>
    <row r="58" spans="1:121" s="124" customFormat="1" x14ac:dyDescent="0.25">
      <c r="A58" s="124" t="s">
        <v>4</v>
      </c>
      <c r="B58" s="124" t="s">
        <v>5</v>
      </c>
      <c r="C58" s="124" t="s">
        <v>6</v>
      </c>
      <c r="D58" s="124" t="s">
        <v>7</v>
      </c>
      <c r="E58" s="124" t="s">
        <v>8</v>
      </c>
      <c r="F58" s="124" t="s">
        <v>9</v>
      </c>
      <c r="G58" s="124" t="s">
        <v>10</v>
      </c>
      <c r="H58" s="124" t="s">
        <v>11</v>
      </c>
      <c r="I58" s="124" t="s">
        <v>12</v>
      </c>
      <c r="J58" s="124" t="s">
        <v>13</v>
      </c>
      <c r="K58" s="124" t="s">
        <v>14</v>
      </c>
      <c r="L58" s="124" t="s">
        <v>1150</v>
      </c>
      <c r="M58" s="124" t="s">
        <v>1151</v>
      </c>
      <c r="N58" s="124" t="s">
        <v>1152</v>
      </c>
      <c r="O58" s="124" t="s">
        <v>1153</v>
      </c>
      <c r="P58" s="124" t="s">
        <v>1154</v>
      </c>
      <c r="Q58" s="124" t="s">
        <v>1155</v>
      </c>
      <c r="R58" s="124" t="s">
        <v>1156</v>
      </c>
      <c r="S58" s="124" t="s">
        <v>1157</v>
      </c>
      <c r="T58" s="124" t="s">
        <v>1158</v>
      </c>
      <c r="U58" s="124" t="s">
        <v>1159</v>
      </c>
      <c r="V58" s="124" t="s">
        <v>1160</v>
      </c>
      <c r="W58" s="124" t="s">
        <v>1161</v>
      </c>
      <c r="X58" s="124" t="s">
        <v>1162</v>
      </c>
      <c r="Y58" s="124" t="s">
        <v>1163</v>
      </c>
      <c r="Z58" s="124" t="s">
        <v>1164</v>
      </c>
      <c r="AA58" s="124" t="s">
        <v>1165</v>
      </c>
      <c r="AB58" s="124" t="s">
        <v>1166</v>
      </c>
      <c r="AC58" s="124" t="s">
        <v>1167</v>
      </c>
      <c r="AD58" s="124" t="s">
        <v>1168</v>
      </c>
      <c r="AE58" s="124" t="s">
        <v>1169</v>
      </c>
      <c r="AF58" s="124" t="s">
        <v>1170</v>
      </c>
      <c r="AG58" s="124" t="s">
        <v>1171</v>
      </c>
      <c r="AH58" s="124" t="s">
        <v>1172</v>
      </c>
      <c r="AI58" s="124" t="s">
        <v>1173</v>
      </c>
      <c r="AJ58" s="124" t="s">
        <v>1174</v>
      </c>
      <c r="AK58" s="124" t="s">
        <v>1175</v>
      </c>
      <c r="AL58" s="124" t="s">
        <v>1176</v>
      </c>
      <c r="AM58" s="124" t="s">
        <v>1177</v>
      </c>
      <c r="AN58" s="124" t="s">
        <v>1178</v>
      </c>
      <c r="AO58" s="124" t="s">
        <v>1179</v>
      </c>
      <c r="AP58" s="124" t="s">
        <v>1180</v>
      </c>
      <c r="AQ58" s="124" t="s">
        <v>1181</v>
      </c>
      <c r="AR58" s="124" t="s">
        <v>1182</v>
      </c>
      <c r="AS58" s="124" t="s">
        <v>1183</v>
      </c>
      <c r="AT58" s="124" t="s">
        <v>1184</v>
      </c>
      <c r="AU58" s="124" t="s">
        <v>1185</v>
      </c>
      <c r="AV58" s="124" t="s">
        <v>1186</v>
      </c>
      <c r="AW58" s="124" t="s">
        <v>1187</v>
      </c>
      <c r="AX58" s="124" t="s">
        <v>1188</v>
      </c>
      <c r="AY58" s="124" t="s">
        <v>1189</v>
      </c>
      <c r="AZ58" s="124" t="s">
        <v>1190</v>
      </c>
      <c r="BA58" s="124" t="s">
        <v>1191</v>
      </c>
      <c r="BB58" s="124" t="s">
        <v>1192</v>
      </c>
      <c r="BC58" s="124" t="s">
        <v>1193</v>
      </c>
      <c r="BD58" s="124" t="s">
        <v>1194</v>
      </c>
      <c r="BE58" s="124" t="s">
        <v>1195</v>
      </c>
      <c r="BF58" s="124" t="s">
        <v>1196</v>
      </c>
      <c r="BG58" s="124" t="s">
        <v>1197</v>
      </c>
      <c r="BH58" s="124" t="s">
        <v>1198</v>
      </c>
      <c r="BI58" s="124" t="s">
        <v>1199</v>
      </c>
      <c r="BJ58" s="124" t="s">
        <v>1200</v>
      </c>
      <c r="BK58" s="124" t="s">
        <v>1201</v>
      </c>
      <c r="BL58" s="124" t="s">
        <v>1202</v>
      </c>
      <c r="BM58" s="124" t="s">
        <v>1203</v>
      </c>
      <c r="BN58" s="124" t="s">
        <v>1204</v>
      </c>
      <c r="BO58" s="124" t="s">
        <v>1205</v>
      </c>
      <c r="BP58" s="124" t="s">
        <v>1206</v>
      </c>
      <c r="BQ58" s="124" t="s">
        <v>1207</v>
      </c>
      <c r="BR58" s="124" t="s">
        <v>1208</v>
      </c>
      <c r="BS58" s="124" t="s">
        <v>1209</v>
      </c>
      <c r="BT58" s="124" t="s">
        <v>1210</v>
      </c>
      <c r="BU58" s="124" t="s">
        <v>1211</v>
      </c>
      <c r="BV58" s="124" t="s">
        <v>1212</v>
      </c>
      <c r="BW58" s="124" t="s">
        <v>1213</v>
      </c>
      <c r="BX58" s="124" t="s">
        <v>1214</v>
      </c>
      <c r="BY58" s="124" t="s">
        <v>1215</v>
      </c>
      <c r="BZ58" s="124" t="s">
        <v>1216</v>
      </c>
      <c r="CA58" s="124" t="s">
        <v>1217</v>
      </c>
      <c r="CB58" s="124" t="s">
        <v>1218</v>
      </c>
      <c r="CC58" s="124" t="s">
        <v>1219</v>
      </c>
      <c r="CD58" s="124" t="s">
        <v>1220</v>
      </c>
      <c r="CE58" s="124" t="s">
        <v>1221</v>
      </c>
      <c r="CF58" s="124" t="s">
        <v>1222</v>
      </c>
      <c r="CG58" s="124" t="s">
        <v>1223</v>
      </c>
      <c r="CH58" s="124" t="s">
        <v>1224</v>
      </c>
      <c r="CI58" s="124" t="s">
        <v>1225</v>
      </c>
      <c r="CJ58" s="124" t="s">
        <v>1226</v>
      </c>
      <c r="CK58" s="124" t="s">
        <v>1227</v>
      </c>
      <c r="CL58" s="124" t="s">
        <v>1228</v>
      </c>
      <c r="CM58" s="124" t="s">
        <v>1229</v>
      </c>
      <c r="CN58" s="124" t="s">
        <v>1230</v>
      </c>
      <c r="CO58" s="124" t="s">
        <v>1231</v>
      </c>
      <c r="CP58" s="124" t="s">
        <v>1232</v>
      </c>
      <c r="CQ58" s="124" t="s">
        <v>1233</v>
      </c>
      <c r="CR58" s="124" t="s">
        <v>1234</v>
      </c>
      <c r="CS58" s="124" t="s">
        <v>1235</v>
      </c>
      <c r="CT58" s="124" t="s">
        <v>1236</v>
      </c>
      <c r="CU58" s="124" t="s">
        <v>1237</v>
      </c>
      <c r="CV58" s="124" t="s">
        <v>1238</v>
      </c>
      <c r="CW58" s="124" t="s">
        <v>1239</v>
      </c>
      <c r="CX58" s="124" t="s">
        <v>1240</v>
      </c>
      <c r="CY58" s="124" t="s">
        <v>1241</v>
      </c>
      <c r="CZ58" s="124" t="s">
        <v>1242</v>
      </c>
      <c r="DA58" s="124" t="s">
        <v>1243</v>
      </c>
      <c r="DB58" s="124" t="s">
        <v>1244</v>
      </c>
      <c r="DC58" s="124" t="s">
        <v>1245</v>
      </c>
      <c r="DD58" s="124" t="s">
        <v>1246</v>
      </c>
      <c r="DE58" s="124" t="s">
        <v>1247</v>
      </c>
      <c r="DF58" s="124" t="s">
        <v>1248</v>
      </c>
      <c r="DG58" s="124" t="s">
        <v>1249</v>
      </c>
      <c r="DH58" s="124" t="s">
        <v>1250</v>
      </c>
      <c r="DI58" s="124" t="s">
        <v>1251</v>
      </c>
      <c r="DJ58" s="124" t="s">
        <v>1252</v>
      </c>
      <c r="DK58" s="124" t="s">
        <v>1253</v>
      </c>
      <c r="DL58" s="124" t="s">
        <v>1254</v>
      </c>
      <c r="DM58" s="124" t="s">
        <v>1255</v>
      </c>
      <c r="DN58" s="124" t="s">
        <v>1256</v>
      </c>
      <c r="DO58" s="124" t="s">
        <v>1257</v>
      </c>
      <c r="DP58" s="124" t="s">
        <v>1258</v>
      </c>
      <c r="DQ58" s="124" t="s">
        <v>235</v>
      </c>
    </row>
    <row r="59" spans="1:121" x14ac:dyDescent="0.25">
      <c r="J59" s="147"/>
    </row>
    <row r="60" spans="1:121" s="123" customFormat="1" ht="51.75" customHeight="1" x14ac:dyDescent="0.25">
      <c r="A60" s="108" t="s">
        <v>1149</v>
      </c>
      <c r="L60" s="150">
        <f>IF(L59="sim",3,0)</f>
        <v>0</v>
      </c>
      <c r="M60" s="150">
        <f>IF(M59="sim",3,0)</f>
        <v>0</v>
      </c>
      <c r="N60" s="150">
        <f>IF(N59="sim",3,0)</f>
        <v>0</v>
      </c>
      <c r="O60" s="150">
        <f>IF(O59="sim",3,0)</f>
        <v>0</v>
      </c>
      <c r="P60" s="150">
        <f>IF(P59="sim",3,0)</f>
        <v>0</v>
      </c>
      <c r="T60" s="150">
        <f>IF(T59="sim",2,0)</f>
        <v>0</v>
      </c>
      <c r="U60" s="150">
        <f>IF(U59="sim",2,0)</f>
        <v>0</v>
      </c>
      <c r="X60" s="150">
        <f>IF(X59="sim",1,0)</f>
        <v>0</v>
      </c>
      <c r="Z60" s="150">
        <f>IF(Z59="sim",3,0)</f>
        <v>0</v>
      </c>
      <c r="AA60" s="151">
        <f>IF(AND(AA59="Sim",AB59="Sim"),3,IF(AND(AA59="Sim"),2,0))</f>
        <v>0</v>
      </c>
      <c r="AE60" s="150">
        <f>IF(AE59="sim",3,0)</f>
        <v>0</v>
      </c>
      <c r="AF60" s="150">
        <f>IF(AF59="sim",3,0)</f>
        <v>0</v>
      </c>
      <c r="AJ60" s="150">
        <f>IF(AJ59="sim",2,0)</f>
        <v>0</v>
      </c>
      <c r="AL60" s="150">
        <f>IF(AL59="sim",2,0)</f>
        <v>0</v>
      </c>
      <c r="AN60" s="151">
        <f>IF(AND(AN59="Sim",AO59="Sim"),3,IF(AND(AN59="Sim"),2,0))</f>
        <v>0</v>
      </c>
      <c r="AR60" s="151">
        <f>IF(AND(AR59="Sim",AS59="Sim"),3,IF(AND(AR59="Sim"),2,0))</f>
        <v>0</v>
      </c>
      <c r="AV60" s="151">
        <f>IF(AND(AV59="Sim",AW59="Sim"),3,IF(AND(AV59="Sim"),2,0))</f>
        <v>0</v>
      </c>
      <c r="AY60" s="150">
        <f>IF(AY59="sim",3,0)</f>
        <v>0</v>
      </c>
      <c r="BA60" s="150">
        <f>IF(BA59="sim",1,0)</f>
        <v>0</v>
      </c>
      <c r="BB60" s="150">
        <f>IF(BB59="sim",2,0)</f>
        <v>0</v>
      </c>
      <c r="BC60" s="150">
        <f>IF(BC59="sim",3,0)</f>
        <v>0</v>
      </c>
      <c r="BD60" s="150">
        <f>IF(BD59="sim",3,0)</f>
        <v>0</v>
      </c>
      <c r="BE60" s="150">
        <f>IF(BE59="sim",3,0)</f>
        <v>0</v>
      </c>
      <c r="BF60" s="150">
        <f>IF(BF59="sim",2,0)</f>
        <v>0</v>
      </c>
      <c r="BJ60" s="151">
        <f>IF(AND(BJ59="Sim",BK59="Sim"),3,IF(AND(BJ59="Sim"),2,0))</f>
        <v>0</v>
      </c>
      <c r="BN60" s="151">
        <f>IF(AND(BN59="Sim",BO59="Sim"),3,IF(AND(BN59="Sim"),2,0))</f>
        <v>0</v>
      </c>
      <c r="BR60" s="150">
        <f>IF(BR59="sim",1,0)</f>
        <v>0</v>
      </c>
      <c r="BS60" s="150">
        <f>IF(BS59="sim",1,0)</f>
        <v>0</v>
      </c>
      <c r="BT60" s="150" t="b">
        <f>IF(AND(BT59="Sim",BU59="≥ 30%"),3,IF(AND(BT59="Sim",BU59="&lt; 30%"),1,IF(AND(BT59="Não"),0)))</f>
        <v>0</v>
      </c>
      <c r="BW60" s="151">
        <f>IF(AND(BW59="Sim",BX59="Sim"),3,IF(AND(BW59="Sim"),2,0))</f>
        <v>0</v>
      </c>
      <c r="CA60" s="150">
        <f>IF(CA59="sim",1,0)</f>
        <v>0</v>
      </c>
      <c r="CB60" s="150">
        <f>IF(CB59="sim",3,0)</f>
        <v>0</v>
      </c>
      <c r="CD60" s="150">
        <f>IF(CD59="sim",1,0)</f>
        <v>0</v>
      </c>
      <c r="CE60" s="150">
        <f>IF(CE59="sim",1,0)</f>
        <v>0</v>
      </c>
      <c r="CJ60" s="151">
        <f>IF(AND(CJ59="Sim",CK59="Sim"),3,IF(AND(CJ59="Sim"),2,0))</f>
        <v>0</v>
      </c>
      <c r="CN60" s="150">
        <f>IF(CN59="sim",2,0)</f>
        <v>0</v>
      </c>
      <c r="CO60" s="151">
        <f>IF(AND(CO59="Sim",CP59="Sim"),3,IF(AND(CO59="Sim"),2,0))</f>
        <v>0</v>
      </c>
      <c r="DD60" s="150">
        <f>IF(DD59="sim",2,0)</f>
        <v>0</v>
      </c>
      <c r="DF60" s="150">
        <f>IF(DF59="sim",2,0)</f>
        <v>0</v>
      </c>
      <c r="DH60" s="150">
        <f>IF(DH59="sim",1,0)</f>
        <v>0</v>
      </c>
      <c r="DI60" s="150">
        <f>IF(DI59="sim",1,0)</f>
        <v>0</v>
      </c>
      <c r="DN60" s="150">
        <f>IF(DN59="sim",2,0)</f>
        <v>0</v>
      </c>
      <c r="DO60" s="150" t="b">
        <f>IF(AND(DO59="Sim",DP59="≥ 40 horas"),2,IF(AND(DO59="Sim",DP59="&lt; 40 horas"),1,IF(AND(DO59="Não"),0)))</f>
        <v>0</v>
      </c>
    </row>
    <row r="61" spans="1:121" s="92" customFormat="1" ht="33" customHeight="1" x14ac:dyDescent="0.45">
      <c r="C61" s="102" t="s">
        <v>1299</v>
      </c>
      <c r="D61" s="93"/>
      <c r="E61" s="139">
        <f>SUM(L60:DO60)</f>
        <v>0</v>
      </c>
      <c r="F61" s="156" t="s">
        <v>320</v>
      </c>
      <c r="G61" s="156" t="s">
        <v>320</v>
      </c>
      <c r="H61" s="156" t="s">
        <v>320</v>
      </c>
      <c r="I61" s="156" t="s">
        <v>320</v>
      </c>
      <c r="J61" s="156" t="s">
        <v>320</v>
      </c>
      <c r="K61" s="156" t="s">
        <v>320</v>
      </c>
      <c r="L61" s="14" t="s">
        <v>144</v>
      </c>
      <c r="M61" s="14" t="s">
        <v>144</v>
      </c>
      <c r="N61" s="14" t="s">
        <v>144</v>
      </c>
      <c r="O61" s="14" t="s">
        <v>144</v>
      </c>
      <c r="P61" s="14" t="s">
        <v>144</v>
      </c>
      <c r="Q61" s="156" t="s">
        <v>320</v>
      </c>
      <c r="R61" s="156" t="s">
        <v>320</v>
      </c>
      <c r="S61" s="156" t="s">
        <v>320</v>
      </c>
      <c r="T61" s="14" t="s">
        <v>144</v>
      </c>
      <c r="U61" s="14" t="s">
        <v>144</v>
      </c>
      <c r="V61" s="156" t="s">
        <v>320</v>
      </c>
      <c r="W61" s="156" t="s">
        <v>320</v>
      </c>
      <c r="X61" s="14" t="s">
        <v>144</v>
      </c>
      <c r="Y61" s="156" t="s">
        <v>320</v>
      </c>
      <c r="Z61" s="14" t="s">
        <v>144</v>
      </c>
      <c r="AA61" s="15" t="s">
        <v>144</v>
      </c>
      <c r="AC61" s="156" t="s">
        <v>320</v>
      </c>
      <c r="AD61" s="156" t="s">
        <v>320</v>
      </c>
      <c r="AE61" s="14" t="s">
        <v>144</v>
      </c>
      <c r="AF61" s="14" t="s">
        <v>144</v>
      </c>
      <c r="AG61" s="156" t="s">
        <v>320</v>
      </c>
      <c r="AH61" s="156" t="s">
        <v>320</v>
      </c>
      <c r="AI61" s="156" t="s">
        <v>320</v>
      </c>
      <c r="AJ61" s="14" t="s">
        <v>144</v>
      </c>
      <c r="AK61" s="156" t="s">
        <v>320</v>
      </c>
      <c r="AL61" s="14" t="s">
        <v>144</v>
      </c>
      <c r="AM61" s="156" t="s">
        <v>320</v>
      </c>
      <c r="AN61" s="15" t="s">
        <v>144</v>
      </c>
      <c r="AP61" s="156" t="s">
        <v>320</v>
      </c>
      <c r="AQ61" s="156" t="s">
        <v>320</v>
      </c>
      <c r="AR61" s="15" t="s">
        <v>144</v>
      </c>
      <c r="AT61" s="156" t="s">
        <v>320</v>
      </c>
      <c r="AU61" s="156" t="s">
        <v>320</v>
      </c>
      <c r="AV61" s="15" t="s">
        <v>144</v>
      </c>
      <c r="AX61" s="156" t="s">
        <v>320</v>
      </c>
      <c r="AY61" s="14" t="s">
        <v>144</v>
      </c>
      <c r="AZ61" s="156" t="s">
        <v>320</v>
      </c>
      <c r="BA61" s="14" t="s">
        <v>144</v>
      </c>
      <c r="BB61" s="14" t="s">
        <v>144</v>
      </c>
      <c r="BC61" s="14" t="s">
        <v>144</v>
      </c>
      <c r="BD61" s="14" t="s">
        <v>144</v>
      </c>
      <c r="BE61" s="14" t="s">
        <v>144</v>
      </c>
      <c r="BF61" s="14" t="s">
        <v>144</v>
      </c>
      <c r="BG61" s="156" t="s">
        <v>320</v>
      </c>
      <c r="BH61" s="156" t="s">
        <v>320</v>
      </c>
      <c r="BI61" s="156" t="s">
        <v>320</v>
      </c>
      <c r="BJ61" s="15" t="s">
        <v>144</v>
      </c>
      <c r="BL61" s="156" t="s">
        <v>320</v>
      </c>
      <c r="BM61" s="156" t="s">
        <v>320</v>
      </c>
      <c r="BN61" s="15" t="s">
        <v>144</v>
      </c>
      <c r="BP61" s="156" t="s">
        <v>320</v>
      </c>
      <c r="BQ61" s="156" t="s">
        <v>320</v>
      </c>
      <c r="BR61" s="14" t="s">
        <v>144</v>
      </c>
      <c r="BS61" s="14" t="s">
        <v>144</v>
      </c>
      <c r="BT61" s="14" t="s">
        <v>144</v>
      </c>
      <c r="BV61" s="156" t="s">
        <v>320</v>
      </c>
      <c r="BW61" s="15" t="s">
        <v>144</v>
      </c>
      <c r="BY61" s="156" t="s">
        <v>320</v>
      </c>
      <c r="BZ61" s="156" t="s">
        <v>320</v>
      </c>
      <c r="CA61" s="14" t="s">
        <v>144</v>
      </c>
      <c r="CB61" s="14" t="s">
        <v>144</v>
      </c>
      <c r="CC61" s="156" t="s">
        <v>320</v>
      </c>
      <c r="CD61" s="14" t="s">
        <v>144</v>
      </c>
      <c r="CE61" s="14" t="s">
        <v>144</v>
      </c>
      <c r="CF61" s="156" t="s">
        <v>320</v>
      </c>
      <c r="CG61" s="156" t="s">
        <v>320</v>
      </c>
      <c r="CH61" s="156" t="s">
        <v>320</v>
      </c>
      <c r="CI61" s="156" t="s">
        <v>320</v>
      </c>
      <c r="CJ61" s="15" t="s">
        <v>144</v>
      </c>
      <c r="CL61" s="156" t="s">
        <v>320</v>
      </c>
      <c r="CM61" s="156" t="s">
        <v>320</v>
      </c>
      <c r="CN61" s="14" t="s">
        <v>144</v>
      </c>
      <c r="CO61" s="15" t="s">
        <v>144</v>
      </c>
      <c r="CQ61" s="156" t="s">
        <v>320</v>
      </c>
      <c r="CR61" s="156" t="s">
        <v>320</v>
      </c>
      <c r="CS61" s="156" t="s">
        <v>320</v>
      </c>
      <c r="CT61" s="156" t="s">
        <v>320</v>
      </c>
      <c r="CU61" s="156" t="s">
        <v>320</v>
      </c>
      <c r="CV61" s="156" t="s">
        <v>320</v>
      </c>
      <c r="CW61" s="156" t="s">
        <v>320</v>
      </c>
      <c r="CX61" s="156" t="s">
        <v>320</v>
      </c>
      <c r="CY61" s="156" t="s">
        <v>320</v>
      </c>
      <c r="CZ61" s="156" t="s">
        <v>320</v>
      </c>
      <c r="DA61" s="156" t="s">
        <v>320</v>
      </c>
      <c r="DB61" s="156" t="s">
        <v>320</v>
      </c>
      <c r="DC61" s="156" t="s">
        <v>320</v>
      </c>
      <c r="DD61" s="14" t="s">
        <v>144</v>
      </c>
      <c r="DE61" s="156" t="s">
        <v>320</v>
      </c>
      <c r="DF61" s="14" t="s">
        <v>144</v>
      </c>
      <c r="DG61" s="156" t="s">
        <v>320</v>
      </c>
      <c r="DH61" s="14" t="s">
        <v>144</v>
      </c>
      <c r="DI61" s="14" t="s">
        <v>144</v>
      </c>
      <c r="DJ61" s="156" t="s">
        <v>320</v>
      </c>
      <c r="DK61" s="156" t="s">
        <v>320</v>
      </c>
      <c r="DL61" s="156" t="s">
        <v>320</v>
      </c>
      <c r="DM61" s="156" t="s">
        <v>320</v>
      </c>
      <c r="DN61" s="14" t="s">
        <v>144</v>
      </c>
      <c r="DO61" s="14" t="s">
        <v>144</v>
      </c>
    </row>
    <row r="62" spans="1:121" s="92" customFormat="1" ht="26.25" customHeight="1" x14ac:dyDescent="0.25">
      <c r="F62" s="156"/>
      <c r="G62" s="156"/>
      <c r="H62" s="156"/>
      <c r="I62" s="156"/>
      <c r="J62" s="156"/>
      <c r="K62" s="156"/>
      <c r="L62" s="13" t="s">
        <v>162</v>
      </c>
      <c r="M62" s="13" t="s">
        <v>162</v>
      </c>
      <c r="N62" s="13" t="s">
        <v>162</v>
      </c>
      <c r="O62" s="13" t="s">
        <v>162</v>
      </c>
      <c r="P62" s="13" t="s">
        <v>162</v>
      </c>
      <c r="Q62" s="156"/>
      <c r="R62" s="156"/>
      <c r="S62" s="156"/>
      <c r="T62" s="13" t="s">
        <v>237</v>
      </c>
      <c r="U62" s="13" t="s">
        <v>237</v>
      </c>
      <c r="V62" s="156"/>
      <c r="W62" s="156"/>
      <c r="X62" s="13" t="s">
        <v>646</v>
      </c>
      <c r="Y62" s="156"/>
      <c r="Z62" s="13" t="s">
        <v>162</v>
      </c>
      <c r="AA62" s="16" t="s">
        <v>1262</v>
      </c>
      <c r="AC62" s="156"/>
      <c r="AD62" s="156"/>
      <c r="AE62" s="13" t="s">
        <v>162</v>
      </c>
      <c r="AF62" s="13" t="s">
        <v>162</v>
      </c>
      <c r="AG62" s="156"/>
      <c r="AH62" s="156"/>
      <c r="AI62" s="156"/>
      <c r="AJ62" s="13" t="s">
        <v>237</v>
      </c>
      <c r="AK62" s="156"/>
      <c r="AL62" s="13" t="s">
        <v>237</v>
      </c>
      <c r="AM62" s="156"/>
      <c r="AN62" s="16" t="s">
        <v>1268</v>
      </c>
      <c r="AP62" s="156"/>
      <c r="AQ62" s="156"/>
      <c r="AR62" s="16" t="s">
        <v>1271</v>
      </c>
      <c r="AT62" s="156"/>
      <c r="AU62" s="156"/>
      <c r="AV62" s="16" t="s">
        <v>1274</v>
      </c>
      <c r="AX62" s="156"/>
      <c r="AY62" s="13" t="s">
        <v>162</v>
      </c>
      <c r="AZ62" s="156"/>
      <c r="BA62" s="13" t="s">
        <v>646</v>
      </c>
      <c r="BB62" s="13" t="s">
        <v>237</v>
      </c>
      <c r="BC62" s="13" t="s">
        <v>162</v>
      </c>
      <c r="BD62" s="13" t="s">
        <v>162</v>
      </c>
      <c r="BE62" s="13" t="s">
        <v>162</v>
      </c>
      <c r="BF62" s="13" t="s">
        <v>237</v>
      </c>
      <c r="BG62" s="156"/>
      <c r="BH62" s="156"/>
      <c r="BI62" s="156"/>
      <c r="BJ62" s="16" t="s">
        <v>1278</v>
      </c>
      <c r="BL62" s="156"/>
      <c r="BM62" s="156"/>
      <c r="BN62" s="16" t="s">
        <v>1129</v>
      </c>
      <c r="BP62" s="156"/>
      <c r="BQ62" s="156"/>
      <c r="BR62" s="13" t="s">
        <v>646</v>
      </c>
      <c r="BS62" s="13" t="s">
        <v>646</v>
      </c>
      <c r="BT62" s="13" t="s">
        <v>1284</v>
      </c>
      <c r="BV62" s="156"/>
      <c r="BW62" s="16" t="s">
        <v>1285</v>
      </c>
      <c r="BY62" s="156"/>
      <c r="BZ62" s="156"/>
      <c r="CA62" s="13" t="s">
        <v>646</v>
      </c>
      <c r="CB62" s="13" t="s">
        <v>162</v>
      </c>
      <c r="CC62" s="156"/>
      <c r="CD62" s="13" t="s">
        <v>646</v>
      </c>
      <c r="CE62" s="13" t="s">
        <v>646</v>
      </c>
      <c r="CF62" s="156"/>
      <c r="CG62" s="156"/>
      <c r="CH62" s="156"/>
      <c r="CI62" s="156"/>
      <c r="CJ62" s="16" t="s">
        <v>1288</v>
      </c>
      <c r="CL62" s="156"/>
      <c r="CM62" s="156"/>
      <c r="CN62" s="13" t="s">
        <v>237</v>
      </c>
      <c r="CO62" s="16" t="s">
        <v>1291</v>
      </c>
      <c r="CQ62" s="156"/>
      <c r="CR62" s="156"/>
      <c r="CS62" s="156"/>
      <c r="CT62" s="156"/>
      <c r="CU62" s="156"/>
      <c r="CV62" s="156"/>
      <c r="CW62" s="156"/>
      <c r="CX62" s="156"/>
      <c r="CY62" s="156"/>
      <c r="CZ62" s="156"/>
      <c r="DA62" s="156"/>
      <c r="DB62" s="156"/>
      <c r="DC62" s="156"/>
      <c r="DD62" s="13" t="s">
        <v>237</v>
      </c>
      <c r="DE62" s="156"/>
      <c r="DF62" s="13" t="s">
        <v>237</v>
      </c>
      <c r="DG62" s="156"/>
      <c r="DH62" s="13" t="s">
        <v>646</v>
      </c>
      <c r="DI62" s="13" t="s">
        <v>646</v>
      </c>
      <c r="DJ62" s="156"/>
      <c r="DK62" s="156"/>
      <c r="DL62" s="156"/>
      <c r="DM62" s="156"/>
      <c r="DN62" s="13" t="s">
        <v>237</v>
      </c>
      <c r="DO62" s="13" t="s">
        <v>1297</v>
      </c>
    </row>
    <row r="63" spans="1:121" s="92" customFormat="1" ht="26.25" customHeight="1" x14ac:dyDescent="0.25">
      <c r="F63" s="156"/>
      <c r="G63" s="156"/>
      <c r="H63" s="156"/>
      <c r="I63" s="156"/>
      <c r="J63" s="156"/>
      <c r="K63" s="156"/>
      <c r="L63" s="12" t="s">
        <v>164</v>
      </c>
      <c r="M63" s="12" t="s">
        <v>164</v>
      </c>
      <c r="N63" s="12" t="s">
        <v>164</v>
      </c>
      <c r="O63" s="12" t="s">
        <v>164</v>
      </c>
      <c r="P63" s="12" t="s">
        <v>164</v>
      </c>
      <c r="Q63" s="156"/>
      <c r="R63" s="156"/>
      <c r="S63" s="156"/>
      <c r="T63" s="12" t="s">
        <v>164</v>
      </c>
      <c r="U63" s="12" t="s">
        <v>164</v>
      </c>
      <c r="V63" s="156"/>
      <c r="W63" s="156"/>
      <c r="X63" s="12" t="s">
        <v>164</v>
      </c>
      <c r="Y63" s="156"/>
      <c r="Z63" s="12" t="s">
        <v>164</v>
      </c>
      <c r="AA63" s="16" t="s">
        <v>1263</v>
      </c>
      <c r="AC63" s="156"/>
      <c r="AD63" s="156"/>
      <c r="AE63" s="12" t="s">
        <v>164</v>
      </c>
      <c r="AF63" s="12" t="s">
        <v>164</v>
      </c>
      <c r="AG63" s="156"/>
      <c r="AH63" s="156"/>
      <c r="AI63" s="156"/>
      <c r="AJ63" s="12" t="s">
        <v>164</v>
      </c>
      <c r="AK63" s="156"/>
      <c r="AL63" s="12" t="s">
        <v>164</v>
      </c>
      <c r="AM63" s="156"/>
      <c r="AN63" s="16" t="s">
        <v>1269</v>
      </c>
      <c r="AP63" s="156"/>
      <c r="AQ63" s="156"/>
      <c r="AR63" s="16" t="s">
        <v>1272</v>
      </c>
      <c r="AT63" s="156"/>
      <c r="AU63" s="156"/>
      <c r="AV63" s="16" t="s">
        <v>956</v>
      </c>
      <c r="AX63" s="156"/>
      <c r="AY63" s="12" t="s">
        <v>164</v>
      </c>
      <c r="AZ63" s="156"/>
      <c r="BA63" s="12" t="s">
        <v>164</v>
      </c>
      <c r="BB63" s="12" t="s">
        <v>164</v>
      </c>
      <c r="BC63" s="12" t="s">
        <v>164</v>
      </c>
      <c r="BD63" s="12" t="s">
        <v>164</v>
      </c>
      <c r="BE63" s="12" t="s">
        <v>164</v>
      </c>
      <c r="BF63" s="12" t="s">
        <v>164</v>
      </c>
      <c r="BG63" s="156"/>
      <c r="BH63" s="156"/>
      <c r="BI63" s="156"/>
      <c r="BJ63" s="16" t="s">
        <v>1279</v>
      </c>
      <c r="BL63" s="156"/>
      <c r="BM63" s="156"/>
      <c r="BN63" s="16" t="s">
        <v>1130</v>
      </c>
      <c r="BP63" s="156"/>
      <c r="BQ63" s="156"/>
      <c r="BR63" s="12" t="s">
        <v>164</v>
      </c>
      <c r="BS63" s="12" t="s">
        <v>164</v>
      </c>
      <c r="BT63" s="12" t="s">
        <v>1283</v>
      </c>
      <c r="BV63" s="156"/>
      <c r="BW63" s="16" t="s">
        <v>1286</v>
      </c>
      <c r="BY63" s="156"/>
      <c r="BZ63" s="156"/>
      <c r="CA63" s="12" t="s">
        <v>164</v>
      </c>
      <c r="CB63" s="12" t="s">
        <v>164</v>
      </c>
      <c r="CC63" s="156"/>
      <c r="CD63" s="12" t="s">
        <v>164</v>
      </c>
      <c r="CE63" s="12" t="s">
        <v>164</v>
      </c>
      <c r="CF63" s="156"/>
      <c r="CG63" s="156"/>
      <c r="CH63" s="156"/>
      <c r="CI63" s="156"/>
      <c r="CJ63" s="16" t="s">
        <v>1289</v>
      </c>
      <c r="CL63" s="156"/>
      <c r="CM63" s="156"/>
      <c r="CN63" s="12" t="s">
        <v>164</v>
      </c>
      <c r="CO63" s="16" t="s">
        <v>1292</v>
      </c>
      <c r="CQ63" s="156"/>
      <c r="CR63" s="156"/>
      <c r="CS63" s="156"/>
      <c r="CT63" s="156"/>
      <c r="CU63" s="156"/>
      <c r="CV63" s="156"/>
      <c r="CW63" s="156"/>
      <c r="CX63" s="156"/>
      <c r="CY63" s="156"/>
      <c r="CZ63" s="156"/>
      <c r="DA63" s="156"/>
      <c r="DB63" s="156"/>
      <c r="DC63" s="156"/>
      <c r="DD63" s="12" t="s">
        <v>164</v>
      </c>
      <c r="DE63" s="156"/>
      <c r="DF63" s="12" t="s">
        <v>164</v>
      </c>
      <c r="DG63" s="156"/>
      <c r="DH63" s="12" t="s">
        <v>164</v>
      </c>
      <c r="DI63" s="12" t="s">
        <v>164</v>
      </c>
      <c r="DJ63" s="156"/>
      <c r="DK63" s="156"/>
      <c r="DL63" s="156"/>
      <c r="DM63" s="156"/>
      <c r="DN63" s="12" t="s">
        <v>164</v>
      </c>
      <c r="DO63" s="12" t="s">
        <v>1298</v>
      </c>
    </row>
    <row r="64" spans="1:121" s="92" customFormat="1" ht="26.25" customHeight="1" x14ac:dyDescent="0.25">
      <c r="F64" s="156"/>
      <c r="G64" s="156"/>
      <c r="H64" s="156"/>
      <c r="I64" s="156"/>
      <c r="J64" s="156"/>
      <c r="K64" s="156"/>
      <c r="P64" s="12" t="s">
        <v>1259</v>
      </c>
      <c r="Q64" s="156"/>
      <c r="R64" s="156"/>
      <c r="S64" s="156"/>
      <c r="U64" s="12" t="s">
        <v>1260</v>
      </c>
      <c r="V64" s="156"/>
      <c r="W64" s="156"/>
      <c r="X64" s="12" t="s">
        <v>1261</v>
      </c>
      <c r="Y64" s="156"/>
      <c r="AA64" s="16" t="s">
        <v>990</v>
      </c>
      <c r="AC64" s="156"/>
      <c r="AD64" s="156"/>
      <c r="AF64" s="12" t="s">
        <v>1265</v>
      </c>
      <c r="AG64" s="156"/>
      <c r="AH64" s="156"/>
      <c r="AI64" s="156"/>
      <c r="AJ64" s="12" t="s">
        <v>1266</v>
      </c>
      <c r="AK64" s="156"/>
      <c r="AL64" s="12" t="s">
        <v>1267</v>
      </c>
      <c r="AM64" s="156"/>
      <c r="AN64" s="16" t="s">
        <v>990</v>
      </c>
      <c r="AP64" s="156"/>
      <c r="AQ64" s="156"/>
      <c r="AR64" s="16" t="s">
        <v>990</v>
      </c>
      <c r="AT64" s="156"/>
      <c r="AU64" s="156"/>
      <c r="AV64" s="16" t="s">
        <v>990</v>
      </c>
      <c r="AX64" s="156"/>
      <c r="AY64" s="12" t="s">
        <v>1276</v>
      </c>
      <c r="AZ64" s="156"/>
      <c r="BF64" s="12" t="s">
        <v>1277</v>
      </c>
      <c r="BG64" s="156"/>
      <c r="BH64" s="156"/>
      <c r="BI64" s="156"/>
      <c r="BJ64" s="16" t="s">
        <v>990</v>
      </c>
      <c r="BL64" s="156"/>
      <c r="BM64" s="156"/>
      <c r="BN64" s="16" t="s">
        <v>990</v>
      </c>
      <c r="BP64" s="156"/>
      <c r="BQ64" s="156"/>
      <c r="BT64" s="12" t="s">
        <v>164</v>
      </c>
      <c r="BV64" s="156"/>
      <c r="BW64" s="16" t="s">
        <v>990</v>
      </c>
      <c r="BY64" s="156"/>
      <c r="BZ64" s="156"/>
      <c r="CC64" s="156"/>
      <c r="CF64" s="156"/>
      <c r="CG64" s="156"/>
      <c r="CH64" s="156"/>
      <c r="CI64" s="156"/>
      <c r="CJ64" s="16" t="s">
        <v>990</v>
      </c>
      <c r="CL64" s="156"/>
      <c r="CM64" s="156"/>
      <c r="CO64" s="16" t="s">
        <v>990</v>
      </c>
      <c r="CQ64" s="156"/>
      <c r="CR64" s="156"/>
      <c r="CS64" s="156"/>
      <c r="CT64" s="156"/>
      <c r="CU64" s="156"/>
      <c r="CV64" s="156"/>
      <c r="CW64" s="156"/>
      <c r="CX64" s="156"/>
      <c r="CY64" s="156"/>
      <c r="CZ64" s="156"/>
      <c r="DA64" s="156"/>
      <c r="DB64" s="156"/>
      <c r="DC64" s="156"/>
      <c r="DD64" s="12" t="s">
        <v>1294</v>
      </c>
      <c r="DE64" s="156"/>
      <c r="DF64" s="12" t="s">
        <v>1295</v>
      </c>
      <c r="DG64" s="156"/>
      <c r="DI64" s="12" t="s">
        <v>1296</v>
      </c>
      <c r="DJ64" s="156"/>
      <c r="DK64" s="156"/>
      <c r="DL64" s="156"/>
      <c r="DM64" s="156"/>
      <c r="DO64" s="12" t="s">
        <v>164</v>
      </c>
    </row>
    <row r="65" spans="6:117" s="92" customFormat="1" ht="26.25" customHeight="1" x14ac:dyDescent="0.25">
      <c r="F65" s="156"/>
      <c r="G65" s="156"/>
      <c r="H65" s="156"/>
      <c r="I65" s="156"/>
      <c r="J65" s="156"/>
      <c r="K65" s="156"/>
      <c r="Q65" s="156"/>
      <c r="R65" s="156"/>
      <c r="S65" s="156"/>
      <c r="V65" s="156"/>
      <c r="W65" s="156"/>
      <c r="Y65" s="156"/>
      <c r="AA65" s="16" t="s">
        <v>1264</v>
      </c>
      <c r="AC65" s="156"/>
      <c r="AD65" s="156"/>
      <c r="AG65" s="156"/>
      <c r="AH65" s="156"/>
      <c r="AI65" s="156"/>
      <c r="AK65" s="156"/>
      <c r="AM65" s="156"/>
      <c r="AN65" s="16" t="s">
        <v>1270</v>
      </c>
      <c r="AP65" s="156"/>
      <c r="AQ65" s="156"/>
      <c r="AR65" s="16" t="s">
        <v>1273</v>
      </c>
      <c r="AT65" s="156"/>
      <c r="AU65" s="156"/>
      <c r="AV65" s="16" t="s">
        <v>1275</v>
      </c>
      <c r="AX65" s="156"/>
      <c r="AZ65" s="156"/>
      <c r="BG65" s="156"/>
      <c r="BH65" s="156"/>
      <c r="BI65" s="156"/>
      <c r="BJ65" s="16" t="s">
        <v>1280</v>
      </c>
      <c r="BL65" s="156"/>
      <c r="BM65" s="156"/>
      <c r="BN65" s="16" t="s">
        <v>1281</v>
      </c>
      <c r="BP65" s="156"/>
      <c r="BQ65" s="156"/>
      <c r="BT65" s="12" t="s">
        <v>1282</v>
      </c>
      <c r="BV65" s="156"/>
      <c r="BW65" s="16" t="s">
        <v>1287</v>
      </c>
      <c r="BY65" s="156"/>
      <c r="BZ65" s="156"/>
      <c r="CC65" s="156"/>
      <c r="CF65" s="156"/>
      <c r="CG65" s="156"/>
      <c r="CH65" s="156"/>
      <c r="CI65" s="156"/>
      <c r="CJ65" s="16" t="s">
        <v>1290</v>
      </c>
      <c r="CL65" s="156"/>
      <c r="CM65" s="156"/>
      <c r="CO65" s="16" t="s">
        <v>1293</v>
      </c>
      <c r="CQ65" s="156"/>
      <c r="CR65" s="156"/>
      <c r="CS65" s="156"/>
      <c r="CT65" s="156"/>
      <c r="CU65" s="156"/>
      <c r="CV65" s="156"/>
      <c r="CW65" s="156"/>
      <c r="CX65" s="156"/>
      <c r="CY65" s="156"/>
      <c r="CZ65" s="156"/>
      <c r="DA65" s="156"/>
      <c r="DB65" s="156"/>
      <c r="DC65" s="156"/>
      <c r="DE65" s="156"/>
      <c r="DG65" s="156"/>
      <c r="DJ65" s="156"/>
      <c r="DK65" s="156"/>
      <c r="DL65" s="156"/>
      <c r="DM65" s="156"/>
    </row>
    <row r="66" spans="6:117" s="92" customFormat="1" ht="26.25" customHeight="1" x14ac:dyDescent="0.25">
      <c r="CQ66" s="94"/>
      <c r="CR66" s="94"/>
    </row>
    <row r="67" spans="6:117" s="92" customFormat="1" ht="26.25" customHeight="1" x14ac:dyDescent="0.25"/>
  </sheetData>
  <mergeCells count="381">
    <mergeCell ref="F4:F8"/>
    <mergeCell ref="G4:G8"/>
    <mergeCell ref="CP51:CP55"/>
    <mergeCell ref="CQ51:CQ55"/>
    <mergeCell ref="F61:F65"/>
    <mergeCell ref="G61:G65"/>
    <mergeCell ref="H61:H65"/>
    <mergeCell ref="I61:I65"/>
    <mergeCell ref="J61:J65"/>
    <mergeCell ref="K61:K65"/>
    <mergeCell ref="BV51:BV55"/>
    <mergeCell ref="BX51:BX55"/>
    <mergeCell ref="BY51:BY55"/>
    <mergeCell ref="CF51:CF55"/>
    <mergeCell ref="CG51:CG55"/>
    <mergeCell ref="CH51:CH55"/>
    <mergeCell ref="CI51:CI55"/>
    <mergeCell ref="CJ51:CJ55"/>
    <mergeCell ref="CL51:CL55"/>
    <mergeCell ref="BB51:BB55"/>
    <mergeCell ref="BD51:BD55"/>
    <mergeCell ref="BE51:BE55"/>
    <mergeCell ref="BI51:BI55"/>
    <mergeCell ref="BL51:BL55"/>
    <mergeCell ref="BM51:BM55"/>
    <mergeCell ref="BN51:BN55"/>
    <mergeCell ref="BP51:BP55"/>
    <mergeCell ref="BS51:BS55"/>
    <mergeCell ref="Z51:Z55"/>
    <mergeCell ref="AB51:AB55"/>
    <mergeCell ref="AF51:AF55"/>
    <mergeCell ref="AK51:AK55"/>
    <mergeCell ref="AN51:AN55"/>
    <mergeCell ref="AQ51:AQ55"/>
    <mergeCell ref="AS51:AS55"/>
    <mergeCell ref="AV51:AV55"/>
    <mergeCell ref="AZ51:AZ55"/>
    <mergeCell ref="F51:F55"/>
    <mergeCell ref="G51:G55"/>
    <mergeCell ref="H51:H55"/>
    <mergeCell ref="I51:I55"/>
    <mergeCell ref="J51:J55"/>
    <mergeCell ref="K51:K55"/>
    <mergeCell ref="Q51:Q55"/>
    <mergeCell ref="X51:X55"/>
    <mergeCell ref="IM41:IM45"/>
    <mergeCell ref="F41:F45"/>
    <mergeCell ref="G41:G45"/>
    <mergeCell ref="H41:H45"/>
    <mergeCell ref="I41:I45"/>
    <mergeCell ref="J41:J45"/>
    <mergeCell ref="K41:K45"/>
    <mergeCell ref="FI41:FI45"/>
    <mergeCell ref="FL41:FL45"/>
    <mergeCell ref="N41:N45"/>
    <mergeCell ref="R41:R45"/>
    <mergeCell ref="AC41:AC45"/>
    <mergeCell ref="AE41:AE45"/>
    <mergeCell ref="AF41:AF45"/>
    <mergeCell ref="AH41:AH45"/>
    <mergeCell ref="AI41:AI45"/>
    <mergeCell ref="IQ41:IQ45"/>
    <mergeCell ref="IR41:IR45"/>
    <mergeCell ref="IS41:IS45"/>
    <mergeCell ref="IU41:IU45"/>
    <mergeCell ref="IV41:IV45"/>
    <mergeCell ref="HU41:HU45"/>
    <mergeCell ref="HZ41:HZ45"/>
    <mergeCell ref="ID41:ID45"/>
    <mergeCell ref="IF41:IF45"/>
    <mergeCell ref="IG41:IG45"/>
    <mergeCell ref="IH41:IH45"/>
    <mergeCell ref="II41:II45"/>
    <mergeCell ref="IJ41:IJ45"/>
    <mergeCell ref="IK41:IK45"/>
    <mergeCell ref="F32:F36"/>
    <mergeCell ref="G32:G36"/>
    <mergeCell ref="G22:G26"/>
    <mergeCell ref="F22:F26"/>
    <mergeCell ref="F13:F17"/>
    <mergeCell ref="G13:G17"/>
    <mergeCell ref="IN41:IN45"/>
    <mergeCell ref="IO41:IO45"/>
    <mergeCell ref="IP41:IP45"/>
    <mergeCell ref="U32:U36"/>
    <mergeCell ref="V32:V36"/>
    <mergeCell ref="W32:W36"/>
    <mergeCell ref="L22:L26"/>
    <mergeCell ref="M13:M17"/>
    <mergeCell ref="H32:H36"/>
    <mergeCell ref="I32:I36"/>
    <mergeCell ref="J32:J36"/>
    <mergeCell ref="K32:K36"/>
    <mergeCell ref="EQ22:EQ26"/>
    <mergeCell ref="P22:P26"/>
    <mergeCell ref="Q22:Q26"/>
    <mergeCell ref="R22:R26"/>
    <mergeCell ref="S22:S26"/>
    <mergeCell ref="T22:T26"/>
    <mergeCell ref="DK22:DK26"/>
    <mergeCell ref="DC22:DC26"/>
    <mergeCell ref="DD22:DD26"/>
    <mergeCell ref="DE22:DE26"/>
    <mergeCell ref="CU22:CU26"/>
    <mergeCell ref="CV22:CV26"/>
    <mergeCell ref="H4:H8"/>
    <mergeCell ref="I4:I8"/>
    <mergeCell ref="J4:J8"/>
    <mergeCell ref="K4:K8"/>
    <mergeCell ref="H13:H17"/>
    <mergeCell ref="I13:I17"/>
    <mergeCell ref="J13:J17"/>
    <mergeCell ref="K13:K17"/>
    <mergeCell ref="H22:H26"/>
    <mergeCell ref="I22:I26"/>
    <mergeCell ref="J22:J26"/>
    <mergeCell ref="K22:K26"/>
    <mergeCell ref="EO22:EO26"/>
    <mergeCell ref="EP22:EP26"/>
    <mergeCell ref="ED22:ED26"/>
    <mergeCell ref="EE22:EE26"/>
    <mergeCell ref="EF22:EF26"/>
    <mergeCell ref="EG22:EG26"/>
    <mergeCell ref="EH22:EH26"/>
    <mergeCell ref="DW22:DW26"/>
    <mergeCell ref="DZ22:DZ26"/>
    <mergeCell ref="EB22:EB26"/>
    <mergeCell ref="EC22:EC26"/>
    <mergeCell ref="EL22:EL26"/>
    <mergeCell ref="EM22:EM26"/>
    <mergeCell ref="EN22:EN26"/>
    <mergeCell ref="CW22:CW26"/>
    <mergeCell ref="CX22:CX26"/>
    <mergeCell ref="CY22:CY26"/>
    <mergeCell ref="EA22:EA26"/>
    <mergeCell ref="CM22:CM26"/>
    <mergeCell ref="CN22:CN26"/>
    <mergeCell ref="CA22:CA26"/>
    <mergeCell ref="CB22:CB26"/>
    <mergeCell ref="CD22:CD26"/>
    <mergeCell ref="CE22:CE26"/>
    <mergeCell ref="CF22:CF26"/>
    <mergeCell ref="CZ22:CZ26"/>
    <mergeCell ref="DB22:DB26"/>
    <mergeCell ref="CR22:CR26"/>
    <mergeCell ref="CS22:CS26"/>
    <mergeCell ref="DL22:DL26"/>
    <mergeCell ref="DM22:DM26"/>
    <mergeCell ref="DN22:DN26"/>
    <mergeCell ref="DU22:DU26"/>
    <mergeCell ref="DV22:DV26"/>
    <mergeCell ref="DF22:DF26"/>
    <mergeCell ref="DG22:DG26"/>
    <mergeCell ref="DI22:DI26"/>
    <mergeCell ref="DJ22:DJ26"/>
    <mergeCell ref="O4:O8"/>
    <mergeCell ref="S4:S8"/>
    <mergeCell ref="U4:U8"/>
    <mergeCell ref="X4:X8"/>
    <mergeCell ref="AT4:AT8"/>
    <mergeCell ref="CG22:CG26"/>
    <mergeCell ref="CH22:CH26"/>
    <mergeCell ref="CK22:CK26"/>
    <mergeCell ref="BO22:BO26"/>
    <mergeCell ref="BJ4:BJ8"/>
    <mergeCell ref="BL4:BL8"/>
    <mergeCell ref="AD13:AD17"/>
    <mergeCell ref="AE13:AE17"/>
    <mergeCell ref="AF13:AF17"/>
    <mergeCell ref="AV4:AV8"/>
    <mergeCell ref="AY4:AY8"/>
    <mergeCell ref="AR13:AR17"/>
    <mergeCell ref="BO13:BO17"/>
    <mergeCell ref="BE22:BE26"/>
    <mergeCell ref="BF22:BF26"/>
    <mergeCell ref="BG22:BG26"/>
    <mergeCell ref="BH22:BH26"/>
    <mergeCell ref="BI22:BI26"/>
    <mergeCell ref="U22:U26"/>
    <mergeCell ref="M22:M26"/>
    <mergeCell ref="O22:O26"/>
    <mergeCell ref="X22:X26"/>
    <mergeCell ref="Y22:Y26"/>
    <mergeCell ref="AZ22:AZ26"/>
    <mergeCell ref="BA22:BA26"/>
    <mergeCell ref="BB22:BB26"/>
    <mergeCell ref="BC22:BC26"/>
    <mergeCell ref="BD22:BD26"/>
    <mergeCell ref="V22:V26"/>
    <mergeCell ref="AB22:AB26"/>
    <mergeCell ref="AC22:AC26"/>
    <mergeCell ref="BJ22:BJ26"/>
    <mergeCell ref="BK22:BK26"/>
    <mergeCell ref="BL22:BL26"/>
    <mergeCell ref="BM22:BM26"/>
    <mergeCell ref="AX13:AX17"/>
    <mergeCell ref="AY13:AY17"/>
    <mergeCell ref="AZ13:AZ17"/>
    <mergeCell ref="BE13:BE17"/>
    <mergeCell ref="BF13:BF17"/>
    <mergeCell ref="BG13:BG17"/>
    <mergeCell ref="BZ22:BZ26"/>
    <mergeCell ref="BP22:BP26"/>
    <mergeCell ref="BQ22:BQ26"/>
    <mergeCell ref="BR22:BR26"/>
    <mergeCell ref="BS22:BS26"/>
    <mergeCell ref="BT22:BT26"/>
    <mergeCell ref="BU22:BU26"/>
    <mergeCell ref="BV22:BV26"/>
    <mergeCell ref="BW22:BW26"/>
    <mergeCell ref="BX22:BX26"/>
    <mergeCell ref="BY22:BY26"/>
    <mergeCell ref="AJ41:AJ45"/>
    <mergeCell ref="BN22:BN26"/>
    <mergeCell ref="AO22:AO26"/>
    <mergeCell ref="AP22:AP26"/>
    <mergeCell ref="AS22:AS26"/>
    <mergeCell ref="AT22:AT26"/>
    <mergeCell ref="AW22:AW26"/>
    <mergeCell ref="AK41:AK45"/>
    <mergeCell ref="AL41:AL45"/>
    <mergeCell ref="AM41:AM45"/>
    <mergeCell ref="AN41:AN45"/>
    <mergeCell ref="AO41:AO45"/>
    <mergeCell ref="AP41:AP45"/>
    <mergeCell ref="AQ41:AQ45"/>
    <mergeCell ref="AR41:AR45"/>
    <mergeCell ref="AS41:AS45"/>
    <mergeCell ref="AT41:AT45"/>
    <mergeCell ref="AU41:AU45"/>
    <mergeCell ref="AV41:AV45"/>
    <mergeCell ref="AW41:AW45"/>
    <mergeCell ref="AX41:AX45"/>
    <mergeCell ref="AY41:AY45"/>
    <mergeCell ref="AZ41:AZ45"/>
    <mergeCell ref="BA41:BA45"/>
    <mergeCell ref="BB41:BB45"/>
    <mergeCell ref="BC41:BC45"/>
    <mergeCell ref="BD41:BD45"/>
    <mergeCell ref="BE41:BE45"/>
    <mergeCell ref="BF41:BF45"/>
    <mergeCell ref="BG41:BG45"/>
    <mergeCell ref="BH41:BH45"/>
    <mergeCell ref="BI41:BI45"/>
    <mergeCell ref="BJ41:BJ45"/>
    <mergeCell ref="BK41:BK45"/>
    <mergeCell ref="BU41:BU45"/>
    <mergeCell ref="BV41:BV45"/>
    <mergeCell ref="BW41:BW45"/>
    <mergeCell ref="BY41:BY45"/>
    <mergeCell ref="CA41:CA45"/>
    <mergeCell ref="CB41:CB45"/>
    <mergeCell ref="CC41:CC45"/>
    <mergeCell ref="CD41:CD45"/>
    <mergeCell ref="BL41:BL45"/>
    <mergeCell ref="BM41:BM45"/>
    <mergeCell ref="BN41:BN45"/>
    <mergeCell ref="BO41:BO45"/>
    <mergeCell ref="BP41:BP45"/>
    <mergeCell ref="BQ41:BQ45"/>
    <mergeCell ref="BR41:BR45"/>
    <mergeCell ref="BS41:BS45"/>
    <mergeCell ref="BT41:BT45"/>
    <mergeCell ref="CE41:CE45"/>
    <mergeCell ref="CF41:CF45"/>
    <mergeCell ref="CG41:CG45"/>
    <mergeCell ref="CH41:CH45"/>
    <mergeCell ref="CI41:CI45"/>
    <mergeCell ref="CJ41:CJ45"/>
    <mergeCell ref="CK41:CK45"/>
    <mergeCell ref="CL41:CL45"/>
    <mergeCell ref="CM41:CM45"/>
    <mergeCell ref="CN41:CN45"/>
    <mergeCell ref="CO41:CO45"/>
    <mergeCell ref="CP41:CP45"/>
    <mergeCell ref="CQ41:CQ45"/>
    <mergeCell ref="CR41:CR45"/>
    <mergeCell ref="CS41:CS45"/>
    <mergeCell ref="CT41:CT45"/>
    <mergeCell ref="CU41:CU45"/>
    <mergeCell ref="CV41:CV45"/>
    <mergeCell ref="CW41:CW45"/>
    <mergeCell ref="CX41:CX45"/>
    <mergeCell ref="CY41:CY45"/>
    <mergeCell ref="DD41:DD45"/>
    <mergeCell ref="DE41:DE45"/>
    <mergeCell ref="DF41:DF45"/>
    <mergeCell ref="DH41:DH45"/>
    <mergeCell ref="DI41:DI45"/>
    <mergeCell ref="DJ41:DJ45"/>
    <mergeCell ref="EK41:EK45"/>
    <mergeCell ref="EO41:EO45"/>
    <mergeCell ref="ES41:ES45"/>
    <mergeCell ref="EX41:EX45"/>
    <mergeCell ref="EY41:EY45"/>
    <mergeCell ref="DL41:DL45"/>
    <mergeCell ref="DM41:DM45"/>
    <mergeCell ref="DN41:DN45"/>
    <mergeCell ref="DP41:DP45"/>
    <mergeCell ref="DQ41:DQ45"/>
    <mergeCell ref="DR41:DR45"/>
    <mergeCell ref="DT41:DT45"/>
    <mergeCell ref="DU41:DU45"/>
    <mergeCell ref="DV41:DV45"/>
    <mergeCell ref="FW41:FW45"/>
    <mergeCell ref="GB41:GB45"/>
    <mergeCell ref="GC41:GC45"/>
    <mergeCell ref="GD41:GD45"/>
    <mergeCell ref="GL41:GL45"/>
    <mergeCell ref="GM41:GM45"/>
    <mergeCell ref="GN41:GN45"/>
    <mergeCell ref="GO41:GO45"/>
    <mergeCell ref="GP41:GP45"/>
    <mergeCell ref="HF41:HF45"/>
    <mergeCell ref="HG41:HG45"/>
    <mergeCell ref="HH41:HH45"/>
    <mergeCell ref="HP41:HP45"/>
    <mergeCell ref="GQ41:GQ45"/>
    <mergeCell ref="GV41:GV45"/>
    <mergeCell ref="GY41:GY45"/>
    <mergeCell ref="GZ41:GZ45"/>
    <mergeCell ref="HA41:HA45"/>
    <mergeCell ref="HB41:HB45"/>
    <mergeCell ref="HC41:HC45"/>
    <mergeCell ref="HD41:HD45"/>
    <mergeCell ref="HE41:HE45"/>
    <mergeCell ref="Q61:Q65"/>
    <mergeCell ref="R61:R65"/>
    <mergeCell ref="S61:S65"/>
    <mergeCell ref="V61:V65"/>
    <mergeCell ref="W61:W65"/>
    <mergeCell ref="Y61:Y65"/>
    <mergeCell ref="AC61:AC65"/>
    <mergeCell ref="AD61:AD65"/>
    <mergeCell ref="AG61:AG65"/>
    <mergeCell ref="AH61:AH65"/>
    <mergeCell ref="AI61:AI65"/>
    <mergeCell ref="AK61:AK65"/>
    <mergeCell ref="AM61:AM65"/>
    <mergeCell ref="AP61:AP65"/>
    <mergeCell ref="AQ61:AQ65"/>
    <mergeCell ref="AT61:AT65"/>
    <mergeCell ref="AU61:AU65"/>
    <mergeCell ref="AX61:AX65"/>
    <mergeCell ref="AZ61:AZ65"/>
    <mergeCell ref="BG61:BG65"/>
    <mergeCell ref="BH61:BH65"/>
    <mergeCell ref="BI61:BI65"/>
    <mergeCell ref="BL61:BL65"/>
    <mergeCell ref="BM61:BM65"/>
    <mergeCell ref="BP61:BP65"/>
    <mergeCell ref="BQ61:BQ65"/>
    <mergeCell ref="BV61:BV65"/>
    <mergeCell ref="CM61:CM65"/>
    <mergeCell ref="CQ61:CQ65"/>
    <mergeCell ref="CR61:CR65"/>
    <mergeCell ref="CS61:CS65"/>
    <mergeCell ref="CT61:CT65"/>
    <mergeCell ref="CU61:CU65"/>
    <mergeCell ref="BY61:BY65"/>
    <mergeCell ref="BZ61:BZ65"/>
    <mergeCell ref="CC61:CC65"/>
    <mergeCell ref="CF61:CF65"/>
    <mergeCell ref="CG61:CG65"/>
    <mergeCell ref="CH61:CH65"/>
    <mergeCell ref="CI61:CI65"/>
    <mergeCell ref="CL61:CL65"/>
    <mergeCell ref="DG61:DG65"/>
    <mergeCell ref="DJ61:DJ65"/>
    <mergeCell ref="DK61:DK65"/>
    <mergeCell ref="DL61:DL65"/>
    <mergeCell ref="DM61:DM65"/>
    <mergeCell ref="CV61:CV65"/>
    <mergeCell ref="CW61:CW65"/>
    <mergeCell ref="CX61:CX65"/>
    <mergeCell ref="CY61:CY65"/>
    <mergeCell ref="CZ61:CZ65"/>
    <mergeCell ref="DA61:DA65"/>
    <mergeCell ref="DB61:DB65"/>
    <mergeCell ref="DC61:DC65"/>
    <mergeCell ref="DE61:DE65"/>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AC38"/>
  <sheetViews>
    <sheetView zoomScaleNormal="100" workbookViewId="0"/>
  </sheetViews>
  <sheetFormatPr defaultColWidth="0" defaultRowHeight="15" zeroHeight="1" x14ac:dyDescent="0.25"/>
  <cols>
    <col min="1" max="29" width="9.140625" customWidth="1"/>
    <col min="30"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pageMargins left="0.511811024" right="0.511811024" top="0.78740157499999996" bottom="0.78740157499999996" header="0.31496062000000002" footer="0.31496062000000002"/>
  <pageSetup paperSize="0" orientation="portrait" horizontalDpi="0" verticalDpi="0" copies="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5"/>
  <dimension ref="A1:BF38"/>
  <sheetViews>
    <sheetView workbookViewId="0">
      <selection sqref="A1:AI2"/>
    </sheetView>
  </sheetViews>
  <sheetFormatPr defaultColWidth="9.140625" defaultRowHeight="15" x14ac:dyDescent="0.25"/>
  <cols>
    <col min="1" max="1" width="8.85546875" customWidth="1"/>
    <col min="2" max="2" width="9" customWidth="1"/>
    <col min="3" max="4" width="8.85546875" customWidth="1"/>
    <col min="5" max="5" width="2.5703125" style="128" customWidth="1"/>
    <col min="6" max="6" width="8.85546875" customWidth="1"/>
    <col min="7" max="7" width="9" customWidth="1"/>
    <col min="8" max="9" width="8.85546875" customWidth="1"/>
    <col min="10" max="10" width="2.5703125" style="128" customWidth="1"/>
    <col min="11" max="11" width="8.85546875" customWidth="1"/>
    <col min="12" max="12" width="9" customWidth="1"/>
    <col min="13" max="14" width="8.85546875" customWidth="1"/>
    <col min="15" max="15" width="2.5703125" style="128" customWidth="1"/>
    <col min="16" max="16" width="8.85546875" customWidth="1"/>
    <col min="17" max="17" width="9" customWidth="1"/>
    <col min="18" max="19" width="8.85546875" customWidth="1"/>
    <col min="20" max="20" width="2.5703125" style="128" customWidth="1"/>
    <col min="21" max="21" width="8.85546875" customWidth="1"/>
    <col min="22" max="22" width="9" customWidth="1"/>
    <col min="23" max="24" width="8.85546875" customWidth="1"/>
    <col min="25" max="25" width="2.5703125" style="128" customWidth="1"/>
    <col min="26" max="27" width="8.85546875" customWidth="1"/>
    <col min="28" max="28" width="9" customWidth="1"/>
    <col min="29" max="29" width="8.85546875" customWidth="1"/>
    <col min="30" max="30" width="2.5703125" style="128" customWidth="1"/>
    <col min="31" max="32" width="8.85546875" customWidth="1"/>
    <col min="33" max="33" width="9" customWidth="1"/>
    <col min="34" max="34" width="8.85546875" customWidth="1"/>
    <col min="35" max="35" width="2.5703125" customWidth="1"/>
  </cols>
  <sheetData>
    <row r="1" spans="1:58" ht="15" customHeight="1" x14ac:dyDescent="0.25">
      <c r="A1" s="158" t="s">
        <v>1302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27"/>
      <c r="AK1" s="127"/>
      <c r="AL1" s="127"/>
      <c r="AM1" s="127"/>
      <c r="AN1" s="127"/>
      <c r="AO1" s="127"/>
      <c r="AP1" s="127"/>
      <c r="AQ1" s="127"/>
      <c r="AR1" s="127"/>
      <c r="AS1" s="127"/>
      <c r="AT1" s="127"/>
      <c r="AU1" s="127"/>
      <c r="AV1" s="127"/>
      <c r="AW1" s="127"/>
      <c r="AX1" s="127"/>
      <c r="AY1" s="127"/>
      <c r="AZ1" s="127"/>
      <c r="BA1" s="127"/>
      <c r="BB1" s="127"/>
      <c r="BC1" s="127"/>
      <c r="BD1" s="127"/>
      <c r="BE1" s="127"/>
      <c r="BF1" s="127"/>
    </row>
    <row r="2" spans="1:58" ht="30.75" customHeight="1" x14ac:dyDescent="0.2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27"/>
      <c r="AK2" s="127"/>
      <c r="AL2" s="127"/>
      <c r="AM2" s="127"/>
      <c r="AN2" s="127"/>
      <c r="AO2" s="127"/>
      <c r="AP2" s="127"/>
      <c r="AQ2" s="127"/>
      <c r="AR2" s="127"/>
      <c r="AS2" s="127"/>
      <c r="AT2" s="127"/>
      <c r="AU2" s="127"/>
      <c r="AV2" s="127"/>
      <c r="AW2" s="127"/>
      <c r="AX2" s="127"/>
      <c r="AY2" s="127"/>
      <c r="AZ2" s="127"/>
      <c r="BA2" s="127"/>
      <c r="BB2" s="127"/>
      <c r="BC2" s="127"/>
      <c r="BD2" s="127"/>
      <c r="BE2" s="127"/>
      <c r="BF2" s="127"/>
    </row>
    <row r="3" spans="1:58" x14ac:dyDescent="0.25">
      <c r="A3" s="95"/>
      <c r="B3" s="95"/>
      <c r="C3" s="95"/>
      <c r="D3" s="95"/>
      <c r="F3" s="95"/>
      <c r="G3" s="95"/>
      <c r="H3" s="95"/>
      <c r="I3" s="95"/>
      <c r="K3" s="95"/>
      <c r="L3" s="95"/>
      <c r="M3" s="95"/>
      <c r="N3" s="95"/>
      <c r="P3" s="95"/>
      <c r="Q3" s="95"/>
      <c r="R3" s="95"/>
      <c r="S3" s="95"/>
      <c r="U3" s="95"/>
      <c r="V3" s="95"/>
      <c r="W3" s="95"/>
      <c r="X3" s="95"/>
      <c r="Z3" s="95"/>
      <c r="AA3" s="95"/>
      <c r="AB3" s="95"/>
      <c r="AC3" s="95"/>
      <c r="AE3" s="95"/>
      <c r="AF3" s="95"/>
      <c r="AG3" s="95"/>
      <c r="AH3" s="95"/>
      <c r="AI3" s="95"/>
    </row>
    <row r="4" spans="1:58" x14ac:dyDescent="0.25">
      <c r="A4" s="95"/>
      <c r="B4" s="95"/>
      <c r="C4" s="95"/>
      <c r="D4" s="95"/>
      <c r="F4" s="95"/>
      <c r="G4" s="95"/>
      <c r="H4" s="95"/>
      <c r="I4" s="95"/>
      <c r="K4" s="95"/>
      <c r="L4" s="95"/>
      <c r="M4" s="95"/>
      <c r="N4" s="95"/>
      <c r="P4" s="95"/>
      <c r="Q4" s="95"/>
      <c r="R4" s="95"/>
      <c r="S4" s="95"/>
      <c r="U4" s="95"/>
      <c r="V4" s="95"/>
      <c r="W4" s="95"/>
      <c r="X4" s="95"/>
      <c r="Z4" s="95"/>
      <c r="AA4" s="95"/>
      <c r="AB4" s="95"/>
      <c r="AC4" s="95"/>
      <c r="AE4" s="95"/>
      <c r="AF4" s="95"/>
      <c r="AG4" s="95"/>
      <c r="AH4" s="95"/>
      <c r="AI4" s="95"/>
    </row>
    <row r="5" spans="1:58" x14ac:dyDescent="0.25">
      <c r="A5" s="95"/>
      <c r="B5" s="95"/>
      <c r="C5" s="95"/>
      <c r="D5" s="95"/>
      <c r="F5" s="95"/>
      <c r="G5" s="95"/>
      <c r="H5" s="95"/>
      <c r="I5" s="95"/>
      <c r="K5" s="95"/>
      <c r="L5" s="95"/>
      <c r="M5" s="95"/>
      <c r="N5" s="95"/>
      <c r="P5" s="95"/>
      <c r="Q5" s="95"/>
      <c r="R5" s="95"/>
      <c r="S5" s="95"/>
      <c r="U5" s="95"/>
      <c r="V5" s="95"/>
      <c r="W5" s="95"/>
      <c r="X5" s="95"/>
      <c r="Z5" s="95"/>
      <c r="AA5" s="95"/>
      <c r="AB5" s="95"/>
      <c r="AC5" s="95"/>
      <c r="AE5" s="95"/>
      <c r="AF5" s="95"/>
      <c r="AG5" s="95"/>
      <c r="AH5" s="95"/>
      <c r="AI5" s="95"/>
    </row>
    <row r="6" spans="1:58" x14ac:dyDescent="0.25">
      <c r="A6" s="95"/>
      <c r="B6" s="95"/>
      <c r="C6" s="95"/>
      <c r="D6" s="95"/>
      <c r="F6" s="95"/>
      <c r="G6" s="95"/>
      <c r="H6" s="95"/>
      <c r="I6" s="95"/>
      <c r="K6" s="95"/>
      <c r="L6" s="95"/>
      <c r="M6" s="95"/>
      <c r="N6" s="95"/>
      <c r="P6" s="95"/>
      <c r="Q6" s="95"/>
      <c r="R6" s="95"/>
      <c r="S6" s="95"/>
      <c r="U6" s="95"/>
      <c r="V6" s="95"/>
      <c r="W6" s="95"/>
      <c r="X6" s="95"/>
      <c r="Z6" s="95"/>
      <c r="AA6" s="95"/>
      <c r="AB6" s="95"/>
      <c r="AC6" s="95"/>
      <c r="AE6" s="95"/>
      <c r="AF6" s="95"/>
      <c r="AG6" s="95"/>
      <c r="AH6" s="95"/>
      <c r="AI6" s="95"/>
    </row>
    <row r="7" spans="1:58" x14ac:dyDescent="0.25">
      <c r="A7" s="95"/>
      <c r="B7" s="95"/>
      <c r="C7" s="95"/>
      <c r="D7" s="95"/>
      <c r="F7" s="95"/>
      <c r="G7" s="95"/>
      <c r="H7" s="95"/>
      <c r="I7" s="95"/>
      <c r="K7" s="95"/>
      <c r="L7" s="95"/>
      <c r="M7" s="95"/>
      <c r="N7" s="95"/>
      <c r="P7" s="95"/>
      <c r="Q7" s="95"/>
      <c r="R7" s="95"/>
      <c r="S7" s="95"/>
      <c r="U7" s="95"/>
      <c r="V7" s="95"/>
      <c r="W7" s="95"/>
      <c r="X7" s="95"/>
      <c r="Z7" s="95"/>
      <c r="AA7" s="95"/>
      <c r="AB7" s="95"/>
      <c r="AC7" s="95"/>
      <c r="AE7" s="95"/>
      <c r="AF7" s="95"/>
      <c r="AG7" s="95"/>
      <c r="AH7" s="95"/>
      <c r="AI7" s="95"/>
    </row>
    <row r="8" spans="1:58" x14ac:dyDescent="0.25">
      <c r="A8" s="95"/>
      <c r="B8" s="95"/>
      <c r="C8" s="95"/>
      <c r="D8" s="95"/>
      <c r="F8" s="95"/>
      <c r="G8" s="95"/>
      <c r="H8" s="95"/>
      <c r="I8" s="95"/>
      <c r="K8" s="95"/>
      <c r="L8" s="95"/>
      <c r="M8" s="95"/>
      <c r="N8" s="95"/>
      <c r="P8" s="95"/>
      <c r="Q8" s="95"/>
      <c r="R8" s="95"/>
      <c r="S8" s="95"/>
      <c r="U8" s="95"/>
      <c r="V8" s="95"/>
      <c r="W8" s="95"/>
      <c r="X8" s="95"/>
      <c r="Z8" s="95"/>
      <c r="AA8" s="95"/>
      <c r="AB8" s="95"/>
      <c r="AC8" s="95"/>
      <c r="AE8" s="95"/>
      <c r="AF8" s="95"/>
      <c r="AG8" s="95"/>
      <c r="AH8" s="95"/>
      <c r="AI8" s="95"/>
    </row>
    <row r="9" spans="1:58" ht="14.25" customHeight="1" x14ac:dyDescent="0.25">
      <c r="A9" s="95"/>
      <c r="B9" s="95"/>
      <c r="C9" s="95"/>
      <c r="D9" s="95"/>
      <c r="F9" s="95"/>
      <c r="G9" s="95"/>
      <c r="H9" s="95"/>
      <c r="I9" s="95"/>
      <c r="K9" s="95"/>
      <c r="L9" s="95"/>
      <c r="M9" s="95"/>
      <c r="N9" s="95"/>
      <c r="P9" s="95"/>
      <c r="Q9" s="95"/>
      <c r="R9" s="95"/>
      <c r="S9" s="95"/>
      <c r="U9" s="95"/>
      <c r="V9" s="95"/>
      <c r="W9" s="95"/>
      <c r="X9" s="95"/>
      <c r="Z9" s="95"/>
      <c r="AA9" s="95"/>
      <c r="AB9" s="95"/>
      <c r="AC9" s="95"/>
      <c r="AE9" s="95"/>
      <c r="AF9" s="95"/>
      <c r="AG9" s="95"/>
      <c r="AH9" s="95"/>
      <c r="AI9" s="95"/>
    </row>
    <row r="10" spans="1:58" x14ac:dyDescent="0.25">
      <c r="A10" s="95"/>
      <c r="B10" s="95"/>
      <c r="C10" s="95"/>
      <c r="D10" s="95"/>
      <c r="F10" s="95"/>
      <c r="G10" s="95"/>
      <c r="H10" s="95"/>
      <c r="I10" s="95"/>
      <c r="K10" s="95"/>
      <c r="L10" s="95"/>
      <c r="M10" s="95"/>
      <c r="N10" s="95"/>
      <c r="P10" s="95"/>
      <c r="Q10" s="95"/>
      <c r="R10" s="95"/>
      <c r="S10" s="95"/>
      <c r="U10" s="95"/>
      <c r="V10" s="95"/>
      <c r="W10" s="95"/>
      <c r="X10" s="95"/>
      <c r="Z10" s="95"/>
      <c r="AA10" s="95"/>
      <c r="AB10" s="95"/>
      <c r="AC10" s="95"/>
      <c r="AE10" s="95"/>
      <c r="AF10" s="95"/>
      <c r="AG10" s="95"/>
      <c r="AH10" s="95"/>
      <c r="AI10" s="95"/>
    </row>
    <row r="11" spans="1:58" s="126" customFormat="1" ht="33" customHeight="1" x14ac:dyDescent="0.35">
      <c r="A11" s="157"/>
      <c r="B11" s="157"/>
      <c r="C11" s="157"/>
      <c r="D11" s="157"/>
      <c r="E11" s="129"/>
      <c r="F11" s="157"/>
      <c r="G11" s="157"/>
      <c r="H11" s="157"/>
      <c r="I11" s="157"/>
      <c r="J11" s="129"/>
      <c r="K11" s="125"/>
      <c r="L11" s="125"/>
      <c r="M11" s="125"/>
      <c r="N11" s="125"/>
      <c r="O11" s="129"/>
      <c r="P11" s="125"/>
      <c r="Q11" s="125"/>
      <c r="R11" s="125"/>
      <c r="S11" s="125"/>
      <c r="T11" s="129"/>
      <c r="U11" s="125"/>
      <c r="V11" s="125"/>
      <c r="W11" s="125"/>
      <c r="X11" s="125"/>
      <c r="Y11" s="129"/>
      <c r="Z11" s="125"/>
      <c r="AA11" s="125"/>
      <c r="AB11" s="125"/>
      <c r="AC11" s="125"/>
      <c r="AD11" s="129"/>
      <c r="AE11" s="125"/>
      <c r="AF11" s="125"/>
      <c r="AG11" s="125"/>
      <c r="AH11" s="125"/>
      <c r="AI11" s="125"/>
    </row>
    <row r="12" spans="1:58" x14ac:dyDescent="0.25">
      <c r="A12" s="95"/>
      <c r="B12" s="95"/>
      <c r="C12" s="95"/>
      <c r="D12" s="95"/>
      <c r="F12" s="95"/>
      <c r="G12" s="95"/>
      <c r="H12" s="95"/>
      <c r="I12" s="95"/>
      <c r="K12" s="95"/>
      <c r="L12" s="95"/>
      <c r="M12" s="95"/>
      <c r="N12" s="95"/>
      <c r="P12" s="95"/>
      <c r="Q12" s="95"/>
      <c r="R12" s="95"/>
      <c r="S12" s="95"/>
      <c r="U12" s="95"/>
      <c r="V12" s="95"/>
      <c r="W12" s="95"/>
      <c r="X12" s="95"/>
      <c r="Z12" s="95"/>
      <c r="AA12" s="95"/>
      <c r="AB12" s="95"/>
      <c r="AC12" s="95"/>
      <c r="AE12" s="95"/>
      <c r="AF12" s="95"/>
      <c r="AG12" s="95"/>
      <c r="AH12" s="95"/>
      <c r="AI12" s="95"/>
    </row>
    <row r="13" spans="1:58" x14ac:dyDescent="0.25">
      <c r="A13" s="95"/>
      <c r="B13" s="95"/>
      <c r="C13" s="95"/>
      <c r="D13" s="95"/>
      <c r="F13" s="95"/>
      <c r="G13" s="95"/>
      <c r="H13" s="95"/>
      <c r="I13" s="95"/>
      <c r="K13" s="95"/>
      <c r="L13" s="95"/>
      <c r="M13" s="95"/>
      <c r="N13" s="95"/>
      <c r="P13" s="95"/>
      <c r="Q13" s="95"/>
      <c r="R13" s="95"/>
      <c r="S13" s="95"/>
      <c r="U13" s="95"/>
      <c r="V13" s="95"/>
      <c r="W13" s="95"/>
      <c r="X13" s="95"/>
      <c r="Z13" s="95"/>
      <c r="AA13" s="95"/>
      <c r="AB13" s="95"/>
      <c r="AC13" s="95"/>
      <c r="AE13" s="95"/>
      <c r="AF13" s="95"/>
      <c r="AG13" s="95"/>
      <c r="AH13" s="95"/>
      <c r="AI13" s="95"/>
    </row>
    <row r="14" spans="1:58" x14ac:dyDescent="0.25">
      <c r="A14" s="95"/>
      <c r="B14" s="95"/>
      <c r="C14" s="95"/>
      <c r="D14" s="95"/>
      <c r="F14" s="95"/>
      <c r="G14" s="95"/>
      <c r="H14" s="95"/>
      <c r="I14" s="95"/>
      <c r="K14" s="95"/>
      <c r="L14" s="95"/>
      <c r="M14" s="95"/>
      <c r="N14" s="95"/>
      <c r="P14" s="95"/>
      <c r="Q14" s="95"/>
      <c r="R14" s="95"/>
      <c r="S14" s="95"/>
      <c r="U14" s="95"/>
      <c r="V14" s="95"/>
      <c r="W14" s="95"/>
      <c r="X14" s="95"/>
      <c r="Z14" s="95"/>
      <c r="AA14" s="95"/>
      <c r="AB14" s="95"/>
      <c r="AC14" s="95"/>
      <c r="AE14" s="95"/>
      <c r="AF14" s="95"/>
      <c r="AG14" s="95"/>
      <c r="AH14" s="95"/>
      <c r="AI14" s="95"/>
    </row>
    <row r="15" spans="1:58" x14ac:dyDescent="0.25">
      <c r="A15" s="95"/>
      <c r="B15" s="95"/>
      <c r="C15" s="95"/>
      <c r="D15" s="95"/>
      <c r="F15" s="95"/>
      <c r="G15" s="95"/>
      <c r="H15" s="95"/>
      <c r="I15" s="95"/>
      <c r="K15" s="95"/>
      <c r="L15" s="95"/>
      <c r="M15" s="95"/>
      <c r="N15" s="95"/>
      <c r="P15" s="95"/>
      <c r="Q15" s="95"/>
      <c r="R15" s="95"/>
      <c r="S15" s="95"/>
      <c r="U15" s="95"/>
      <c r="V15" s="95"/>
      <c r="W15" s="95"/>
      <c r="X15" s="95"/>
      <c r="Z15" s="95"/>
      <c r="AA15" s="95"/>
      <c r="AB15" s="95"/>
      <c r="AC15" s="95"/>
      <c r="AE15" s="95"/>
      <c r="AF15" s="95"/>
      <c r="AG15" s="95"/>
      <c r="AH15" s="95"/>
      <c r="AI15" s="95"/>
    </row>
    <row r="16" spans="1:58" x14ac:dyDescent="0.25">
      <c r="A16" s="95"/>
      <c r="B16" s="95"/>
      <c r="C16" s="95"/>
      <c r="D16" s="95"/>
      <c r="F16" s="95"/>
      <c r="G16" s="95"/>
      <c r="H16" s="95"/>
      <c r="I16" s="95"/>
      <c r="K16" s="95"/>
      <c r="L16" s="95"/>
      <c r="M16" s="95"/>
      <c r="N16" s="95"/>
      <c r="P16" s="95"/>
      <c r="Q16" s="95"/>
      <c r="R16" s="95"/>
      <c r="S16" s="95"/>
      <c r="U16" s="95"/>
      <c r="V16" s="95"/>
      <c r="W16" s="95"/>
      <c r="X16" s="95"/>
      <c r="Z16" s="95"/>
      <c r="AA16" s="95"/>
      <c r="AB16" s="95"/>
      <c r="AC16" s="95"/>
      <c r="AE16" s="95"/>
      <c r="AF16" s="95"/>
      <c r="AG16" s="95"/>
      <c r="AH16" s="95"/>
      <c r="AI16" s="95"/>
    </row>
    <row r="17" spans="1:35" x14ac:dyDescent="0.25">
      <c r="A17" s="95"/>
      <c r="B17" s="95"/>
      <c r="C17" s="95"/>
      <c r="D17" s="95"/>
      <c r="F17" s="95"/>
      <c r="G17" s="95"/>
      <c r="H17" s="95"/>
      <c r="I17" s="95"/>
      <c r="K17" s="95"/>
      <c r="L17" s="95"/>
      <c r="M17" s="95"/>
      <c r="N17" s="95"/>
      <c r="P17" s="95"/>
      <c r="Q17" s="95"/>
      <c r="R17" s="95"/>
      <c r="S17" s="95"/>
      <c r="U17" s="95"/>
      <c r="V17" s="95"/>
      <c r="W17" s="95"/>
      <c r="X17" s="95"/>
      <c r="Z17" s="95"/>
      <c r="AA17" s="95"/>
      <c r="AB17" s="95"/>
      <c r="AC17" s="95"/>
      <c r="AE17" s="95"/>
      <c r="AF17" s="95"/>
      <c r="AG17" s="95"/>
      <c r="AH17" s="95"/>
      <c r="AI17" s="95"/>
    </row>
    <row r="18" spans="1:35" x14ac:dyDescent="0.25">
      <c r="A18" s="95"/>
      <c r="B18" s="95"/>
      <c r="C18" s="95"/>
      <c r="D18" s="95"/>
      <c r="F18" s="95"/>
      <c r="G18" s="95"/>
      <c r="H18" s="95"/>
      <c r="I18" s="95"/>
      <c r="K18" s="95"/>
      <c r="L18" s="95"/>
      <c r="M18" s="95"/>
      <c r="N18" s="95"/>
      <c r="P18" s="95"/>
      <c r="Q18" s="95"/>
      <c r="R18" s="95"/>
      <c r="S18" s="95"/>
      <c r="U18" s="95"/>
      <c r="V18" s="95"/>
      <c r="W18" s="95"/>
      <c r="X18" s="95"/>
      <c r="Z18" s="95"/>
      <c r="AA18" s="95"/>
      <c r="AB18" s="95"/>
      <c r="AC18" s="95"/>
      <c r="AE18" s="95"/>
      <c r="AF18" s="95"/>
      <c r="AG18" s="95"/>
      <c r="AH18" s="95"/>
      <c r="AI18" s="95"/>
    </row>
    <row r="19" spans="1:35" x14ac:dyDescent="0.25">
      <c r="A19" s="95"/>
      <c r="B19" s="95"/>
      <c r="C19" s="95"/>
      <c r="D19" s="95"/>
      <c r="F19" s="95"/>
      <c r="G19" s="95"/>
      <c r="H19" s="95"/>
      <c r="I19" s="95"/>
      <c r="K19" s="95"/>
      <c r="L19" s="95"/>
      <c r="M19" s="95"/>
      <c r="N19" s="95"/>
      <c r="P19" s="95"/>
      <c r="Q19" s="95"/>
      <c r="R19" s="95"/>
      <c r="S19" s="95"/>
      <c r="U19" s="95"/>
      <c r="V19" s="95"/>
      <c r="W19" s="95"/>
      <c r="X19" s="95"/>
      <c r="Z19" s="95"/>
      <c r="AA19" s="95"/>
      <c r="AB19" s="95"/>
      <c r="AC19" s="95"/>
      <c r="AE19" s="95"/>
      <c r="AF19" s="95"/>
      <c r="AG19" s="95"/>
      <c r="AH19" s="95"/>
      <c r="AI19" s="95"/>
    </row>
    <row r="20" spans="1:35" x14ac:dyDescent="0.25">
      <c r="A20" s="95"/>
      <c r="B20" s="95"/>
      <c r="C20" s="95"/>
      <c r="D20" s="95"/>
      <c r="F20" s="95"/>
      <c r="G20" s="95"/>
      <c r="H20" s="95"/>
      <c r="I20" s="95"/>
      <c r="K20" s="95"/>
      <c r="L20" s="95"/>
      <c r="M20" s="95"/>
      <c r="N20" s="95"/>
      <c r="P20" s="95"/>
      <c r="Q20" s="95"/>
      <c r="R20" s="95"/>
      <c r="S20" s="95"/>
      <c r="U20" s="95"/>
      <c r="V20" s="95"/>
      <c r="W20" s="95"/>
      <c r="X20" s="95"/>
      <c r="Z20" s="95"/>
      <c r="AA20" s="95"/>
      <c r="AB20" s="95"/>
      <c r="AC20" s="95"/>
      <c r="AE20" s="95"/>
      <c r="AF20" s="95"/>
      <c r="AG20" s="95"/>
      <c r="AH20" s="95"/>
      <c r="AI20" s="95"/>
    </row>
    <row r="21" spans="1:35" x14ac:dyDescent="0.25">
      <c r="A21" s="95"/>
      <c r="B21" s="95"/>
      <c r="C21" s="95"/>
      <c r="D21" s="95"/>
      <c r="F21" s="95"/>
      <c r="G21" s="95"/>
      <c r="H21" s="95"/>
      <c r="I21" s="95"/>
      <c r="K21" s="95"/>
      <c r="L21" s="95"/>
      <c r="M21" s="95"/>
      <c r="N21" s="95"/>
      <c r="P21" s="95"/>
      <c r="Q21" s="95"/>
      <c r="R21" s="95"/>
      <c r="S21" s="95"/>
      <c r="U21" s="95"/>
      <c r="V21" s="95"/>
      <c r="W21" s="95"/>
      <c r="X21" s="95"/>
      <c r="Z21" s="95"/>
      <c r="AA21" s="95"/>
      <c r="AB21" s="95"/>
      <c r="AC21" s="95"/>
      <c r="AE21" s="95"/>
      <c r="AF21" s="95"/>
      <c r="AG21" s="95"/>
      <c r="AH21" s="95"/>
      <c r="AI21" s="95"/>
    </row>
    <row r="22" spans="1:35" x14ac:dyDescent="0.25">
      <c r="A22" s="95"/>
      <c r="B22" s="95"/>
      <c r="C22" s="95"/>
      <c r="D22" s="95"/>
      <c r="F22" s="95"/>
      <c r="G22" s="95"/>
      <c r="H22" s="95"/>
      <c r="I22" s="95"/>
      <c r="K22" s="95"/>
      <c r="L22" s="95"/>
      <c r="M22" s="95"/>
      <c r="N22" s="95"/>
      <c r="P22" s="95"/>
      <c r="Q22" s="95"/>
      <c r="R22" s="95"/>
      <c r="S22" s="95"/>
      <c r="U22" s="95"/>
      <c r="V22" s="95"/>
      <c r="W22" s="95"/>
      <c r="X22" s="95"/>
      <c r="Z22" s="95"/>
      <c r="AA22" s="95"/>
      <c r="AB22" s="95"/>
      <c r="AC22" s="95"/>
      <c r="AE22" s="95"/>
      <c r="AF22" s="95"/>
      <c r="AG22" s="95"/>
      <c r="AH22" s="95"/>
      <c r="AI22" s="95"/>
    </row>
    <row r="23" spans="1:35" x14ac:dyDescent="0.25">
      <c r="A23" s="95"/>
      <c r="B23" s="95"/>
      <c r="C23" s="95"/>
      <c r="D23" s="95"/>
      <c r="F23" s="95"/>
      <c r="G23" s="95"/>
      <c r="H23" s="95"/>
      <c r="I23" s="95"/>
      <c r="K23" s="95"/>
      <c r="L23" s="95"/>
      <c r="M23" s="95"/>
      <c r="N23" s="95"/>
      <c r="P23" s="95"/>
      <c r="Q23" s="95"/>
      <c r="R23" s="95"/>
      <c r="S23" s="95"/>
      <c r="U23" s="95"/>
      <c r="V23" s="95"/>
      <c r="W23" s="95"/>
      <c r="X23" s="95"/>
      <c r="Z23" s="95"/>
      <c r="AA23" s="95"/>
      <c r="AB23" s="95"/>
      <c r="AC23" s="95"/>
      <c r="AE23" s="95"/>
      <c r="AF23" s="95"/>
      <c r="AG23" s="95"/>
      <c r="AH23" s="95"/>
      <c r="AI23" s="95"/>
    </row>
    <row r="24" spans="1:35" x14ac:dyDescent="0.25">
      <c r="A24" s="95"/>
      <c r="B24" s="95"/>
      <c r="C24" s="95"/>
      <c r="D24" s="95"/>
      <c r="F24" s="95"/>
      <c r="G24" s="95"/>
      <c r="H24" s="95"/>
      <c r="I24" s="95"/>
      <c r="K24" s="95"/>
      <c r="L24" s="95"/>
      <c r="M24" s="95"/>
      <c r="N24" s="95"/>
      <c r="P24" s="95"/>
      <c r="Q24" s="95"/>
      <c r="R24" s="95"/>
      <c r="S24" s="95"/>
      <c r="U24" s="95"/>
      <c r="V24" s="95"/>
      <c r="W24" s="95"/>
      <c r="X24" s="95"/>
      <c r="Z24" s="95"/>
      <c r="AA24" s="95"/>
      <c r="AB24" s="95"/>
      <c r="AC24" s="95"/>
      <c r="AE24" s="95"/>
      <c r="AF24" s="95"/>
      <c r="AG24" s="95"/>
      <c r="AH24" s="95"/>
      <c r="AI24" s="95"/>
    </row>
    <row r="25" spans="1:35" x14ac:dyDescent="0.25">
      <c r="A25" s="95"/>
      <c r="B25" s="95"/>
      <c r="C25" s="95"/>
      <c r="D25" s="95"/>
      <c r="F25" s="95"/>
      <c r="G25" s="95"/>
      <c r="H25" s="95"/>
      <c r="I25" s="95"/>
      <c r="K25" s="95"/>
      <c r="L25" s="95"/>
      <c r="M25" s="95"/>
      <c r="N25" s="95"/>
      <c r="P25" s="95"/>
      <c r="Q25" s="95"/>
      <c r="R25" s="95"/>
      <c r="S25" s="95"/>
      <c r="U25" s="95"/>
      <c r="V25" s="95"/>
      <c r="W25" s="95"/>
      <c r="X25" s="95"/>
      <c r="Z25" s="95"/>
      <c r="AA25" s="95"/>
      <c r="AB25" s="95"/>
      <c r="AC25" s="95"/>
      <c r="AE25" s="95"/>
      <c r="AF25" s="95"/>
      <c r="AG25" s="95"/>
      <c r="AH25" s="95"/>
      <c r="AI25" s="95"/>
    </row>
    <row r="26" spans="1:35" x14ac:dyDescent="0.25">
      <c r="A26" s="95"/>
      <c r="B26" s="95"/>
      <c r="C26" s="95"/>
      <c r="D26" s="95"/>
      <c r="F26" s="95"/>
      <c r="G26" s="95"/>
      <c r="H26" s="95"/>
      <c r="I26" s="95"/>
      <c r="K26" s="95"/>
      <c r="L26" s="95"/>
      <c r="M26" s="95"/>
      <c r="N26" s="95"/>
      <c r="P26" s="95"/>
      <c r="Q26" s="95"/>
      <c r="R26" s="95"/>
      <c r="S26" s="95"/>
      <c r="U26" s="95"/>
      <c r="V26" s="95"/>
      <c r="W26" s="95"/>
      <c r="X26" s="95"/>
      <c r="Z26" s="95"/>
      <c r="AA26" s="95"/>
      <c r="AB26" s="95"/>
      <c r="AC26" s="95"/>
      <c r="AE26" s="95"/>
      <c r="AF26" s="95"/>
      <c r="AG26" s="95"/>
      <c r="AH26" s="95"/>
      <c r="AI26" s="95"/>
    </row>
    <row r="27" spans="1:35" x14ac:dyDescent="0.25">
      <c r="A27" s="95"/>
      <c r="B27" s="95"/>
      <c r="C27" s="95"/>
      <c r="D27" s="95"/>
      <c r="F27" s="95"/>
      <c r="G27" s="95"/>
      <c r="H27" s="95"/>
      <c r="I27" s="95"/>
      <c r="K27" s="95"/>
      <c r="L27" s="95"/>
      <c r="M27" s="95"/>
      <c r="N27" s="95"/>
      <c r="P27" s="95"/>
      <c r="Q27" s="95"/>
      <c r="R27" s="95"/>
      <c r="S27" s="95"/>
      <c r="U27" s="95"/>
      <c r="V27" s="95"/>
      <c r="W27" s="95"/>
      <c r="X27" s="95"/>
      <c r="Z27" s="95"/>
      <c r="AA27" s="95"/>
      <c r="AB27" s="95"/>
      <c r="AC27" s="95"/>
      <c r="AE27" s="95"/>
      <c r="AF27" s="95"/>
      <c r="AG27" s="95"/>
      <c r="AH27" s="95"/>
      <c r="AI27" s="95"/>
    </row>
    <row r="28" spans="1:35" x14ac:dyDescent="0.25">
      <c r="A28" s="95"/>
      <c r="B28" s="95"/>
      <c r="C28" s="95"/>
      <c r="D28" s="95"/>
      <c r="F28" s="95"/>
      <c r="G28" s="95"/>
      <c r="H28" s="95"/>
      <c r="I28" s="95"/>
      <c r="K28" s="95"/>
      <c r="L28" s="95"/>
      <c r="M28" s="95"/>
      <c r="N28" s="95"/>
      <c r="P28" s="95"/>
      <c r="Q28" s="95"/>
      <c r="R28" s="95"/>
      <c r="S28" s="95"/>
      <c r="U28" s="95"/>
      <c r="V28" s="95"/>
      <c r="W28" s="95"/>
      <c r="X28" s="95"/>
      <c r="Z28" s="95"/>
      <c r="AA28" s="95"/>
      <c r="AB28" s="95"/>
      <c r="AC28" s="95"/>
      <c r="AE28" s="95"/>
      <c r="AF28" s="95"/>
      <c r="AG28" s="95"/>
      <c r="AH28" s="95"/>
      <c r="AI28" s="95"/>
    </row>
    <row r="29" spans="1:35" x14ac:dyDescent="0.25">
      <c r="A29" s="95"/>
      <c r="B29" s="95"/>
      <c r="C29" s="95"/>
      <c r="D29" s="95"/>
      <c r="F29" s="95"/>
      <c r="G29" s="95"/>
      <c r="H29" s="95"/>
      <c r="I29" s="95"/>
      <c r="K29" s="95"/>
      <c r="L29" s="95"/>
      <c r="M29" s="95"/>
      <c r="N29" s="95"/>
      <c r="P29" s="95"/>
      <c r="Q29" s="95"/>
      <c r="R29" s="95"/>
      <c r="S29" s="95"/>
      <c r="U29" s="95"/>
      <c r="V29" s="95"/>
      <c r="W29" s="95"/>
      <c r="X29" s="95"/>
      <c r="Z29" s="95"/>
      <c r="AA29" s="95"/>
      <c r="AB29" s="95"/>
      <c r="AC29" s="95"/>
      <c r="AE29" s="95"/>
      <c r="AF29" s="95"/>
      <c r="AG29" s="95"/>
      <c r="AH29" s="95"/>
      <c r="AI29" s="95"/>
    </row>
    <row r="30" spans="1:35" x14ac:dyDescent="0.25">
      <c r="A30" s="95"/>
      <c r="B30" s="95"/>
      <c r="C30" s="95"/>
      <c r="D30" s="95"/>
      <c r="F30" s="95"/>
      <c r="G30" s="95"/>
      <c r="H30" s="95"/>
      <c r="I30" s="95"/>
      <c r="K30" s="95"/>
      <c r="L30" s="95"/>
      <c r="M30" s="95"/>
      <c r="N30" s="95"/>
      <c r="P30" s="95"/>
      <c r="Q30" s="95"/>
      <c r="R30" s="95"/>
      <c r="S30" s="95"/>
      <c r="U30" s="95"/>
      <c r="V30" s="95"/>
      <c r="W30" s="95"/>
      <c r="X30" s="95"/>
      <c r="Z30" s="95"/>
      <c r="AA30" s="95"/>
      <c r="AB30" s="95"/>
      <c r="AC30" s="95"/>
      <c r="AE30" s="95"/>
      <c r="AF30" s="95"/>
      <c r="AG30" s="95"/>
      <c r="AH30" s="95"/>
      <c r="AI30" s="95"/>
    </row>
    <row r="31" spans="1:35" x14ac:dyDescent="0.25">
      <c r="A31" s="95"/>
      <c r="B31" s="95"/>
      <c r="C31" s="95"/>
      <c r="D31" s="95"/>
      <c r="F31" s="95"/>
      <c r="G31" s="95"/>
      <c r="H31" s="95"/>
      <c r="I31" s="95"/>
      <c r="K31" s="95"/>
      <c r="L31" s="95"/>
      <c r="M31" s="95"/>
      <c r="N31" s="95"/>
      <c r="P31" s="95"/>
      <c r="Q31" s="95"/>
      <c r="R31" s="95"/>
      <c r="S31" s="95"/>
      <c r="U31" s="95"/>
      <c r="V31" s="95"/>
      <c r="W31" s="95"/>
      <c r="X31" s="95"/>
      <c r="Z31" s="95"/>
      <c r="AA31" s="95"/>
      <c r="AB31" s="95"/>
      <c r="AC31" s="95"/>
      <c r="AE31" s="95"/>
      <c r="AF31" s="95"/>
      <c r="AG31" s="95"/>
      <c r="AH31" s="95"/>
      <c r="AI31" s="95"/>
    </row>
    <row r="32" spans="1:35" x14ac:dyDescent="0.25">
      <c r="A32" s="95"/>
      <c r="B32" s="95"/>
      <c r="C32" s="95"/>
      <c r="D32" s="95"/>
      <c r="F32" s="95"/>
      <c r="G32" s="95"/>
      <c r="H32" s="95"/>
      <c r="I32" s="95"/>
      <c r="K32" s="95"/>
      <c r="L32" s="95"/>
      <c r="M32" s="95"/>
      <c r="N32" s="95"/>
      <c r="P32" s="95"/>
      <c r="Q32" s="95"/>
      <c r="R32" s="95"/>
      <c r="S32" s="95"/>
      <c r="U32" s="95"/>
      <c r="V32" s="95"/>
      <c r="W32" s="95"/>
      <c r="X32" s="95"/>
      <c r="Z32" s="95"/>
      <c r="AA32" s="95"/>
      <c r="AB32" s="95"/>
      <c r="AC32" s="95"/>
      <c r="AE32" s="95"/>
      <c r="AF32" s="95"/>
      <c r="AG32" s="95"/>
      <c r="AH32" s="95"/>
      <c r="AI32" s="95"/>
    </row>
    <row r="33" spans="1:35" x14ac:dyDescent="0.25">
      <c r="A33" s="95"/>
      <c r="B33" s="95"/>
      <c r="C33" s="95"/>
      <c r="D33" s="95"/>
      <c r="F33" s="95"/>
      <c r="G33" s="95"/>
      <c r="H33" s="95"/>
      <c r="I33" s="95"/>
      <c r="K33" s="95"/>
      <c r="L33" s="95"/>
      <c r="M33" s="95"/>
      <c r="N33" s="95"/>
      <c r="P33" s="95"/>
      <c r="Q33" s="95"/>
      <c r="R33" s="95"/>
      <c r="S33" s="95"/>
      <c r="U33" s="95"/>
      <c r="V33" s="95"/>
      <c r="W33" s="95"/>
      <c r="X33" s="95"/>
      <c r="Z33" s="95"/>
      <c r="AA33" s="95"/>
      <c r="AB33" s="95"/>
      <c r="AC33" s="95"/>
      <c r="AE33" s="95"/>
      <c r="AF33" s="95"/>
      <c r="AG33" s="95"/>
      <c r="AH33" s="95"/>
      <c r="AI33" s="95"/>
    </row>
    <row r="34" spans="1:35" x14ac:dyDescent="0.25">
      <c r="A34" s="95"/>
      <c r="B34" s="95"/>
      <c r="C34" s="95"/>
      <c r="D34" s="95"/>
      <c r="F34" s="95"/>
      <c r="G34" s="95"/>
      <c r="H34" s="95"/>
      <c r="I34" s="95"/>
      <c r="K34" s="95"/>
      <c r="L34" s="95"/>
      <c r="M34" s="95"/>
      <c r="N34" s="95"/>
      <c r="P34" s="95"/>
      <c r="Q34" s="95"/>
      <c r="R34" s="95"/>
      <c r="S34" s="95"/>
      <c r="U34" s="95"/>
      <c r="V34" s="95"/>
      <c r="W34" s="95"/>
      <c r="X34" s="95"/>
      <c r="Z34" s="95"/>
      <c r="AA34" s="95"/>
      <c r="AB34" s="95"/>
      <c r="AC34" s="95"/>
      <c r="AE34" s="95"/>
      <c r="AF34" s="95"/>
      <c r="AG34" s="95"/>
      <c r="AH34" s="95"/>
      <c r="AI34" s="95"/>
    </row>
    <row r="35" spans="1:35" x14ac:dyDescent="0.25">
      <c r="A35" s="95"/>
      <c r="B35" s="95"/>
      <c r="C35" s="95"/>
      <c r="D35" s="95"/>
      <c r="F35" s="95"/>
      <c r="G35" s="95"/>
      <c r="H35" s="95"/>
      <c r="I35" s="95"/>
      <c r="K35" s="95"/>
      <c r="L35" s="95"/>
      <c r="M35" s="95"/>
      <c r="N35" s="95"/>
      <c r="P35" s="95"/>
      <c r="Q35" s="95"/>
      <c r="R35" s="95"/>
      <c r="S35" s="95"/>
      <c r="U35" s="95"/>
      <c r="V35" s="95"/>
      <c r="W35" s="95"/>
      <c r="X35" s="95"/>
      <c r="Z35" s="95"/>
      <c r="AA35" s="95"/>
      <c r="AB35" s="95"/>
      <c r="AC35" s="95"/>
      <c r="AE35" s="95"/>
      <c r="AF35" s="95"/>
      <c r="AG35" s="95"/>
      <c r="AH35" s="95"/>
      <c r="AI35" s="95"/>
    </row>
    <row r="36" spans="1:35" x14ac:dyDescent="0.25">
      <c r="A36" s="95"/>
      <c r="B36" s="95"/>
      <c r="C36" s="95"/>
      <c r="D36" s="95"/>
      <c r="F36" s="95"/>
      <c r="G36" s="95"/>
      <c r="H36" s="95"/>
      <c r="I36" s="95"/>
      <c r="K36" s="95"/>
      <c r="L36" s="95"/>
      <c r="M36" s="95"/>
      <c r="N36" s="95"/>
      <c r="P36" s="95"/>
      <c r="Q36" s="95"/>
      <c r="R36" s="95"/>
      <c r="S36" s="95"/>
      <c r="U36" s="95"/>
      <c r="V36" s="95"/>
      <c r="W36" s="95"/>
      <c r="X36" s="95"/>
      <c r="Z36" s="95"/>
      <c r="AA36" s="95"/>
      <c r="AB36" s="95"/>
      <c r="AC36" s="95"/>
      <c r="AE36" s="95"/>
      <c r="AF36" s="95"/>
      <c r="AG36" s="95"/>
      <c r="AH36" s="95"/>
      <c r="AI36" s="95"/>
    </row>
    <row r="37" spans="1:35" x14ac:dyDescent="0.25">
      <c r="A37" s="95"/>
      <c r="B37" s="95"/>
      <c r="C37" s="95"/>
      <c r="D37" s="95"/>
      <c r="F37" s="95"/>
      <c r="G37" s="95"/>
      <c r="H37" s="95"/>
      <c r="I37" s="95"/>
      <c r="K37" s="95"/>
      <c r="L37" s="95"/>
      <c r="M37" s="95"/>
      <c r="N37" s="95"/>
      <c r="P37" s="95"/>
      <c r="Q37" s="95"/>
      <c r="R37" s="95"/>
      <c r="S37" s="95"/>
      <c r="U37" s="95"/>
      <c r="V37" s="95"/>
      <c r="W37" s="95"/>
      <c r="X37" s="95"/>
      <c r="Z37" s="95"/>
      <c r="AA37" s="95"/>
      <c r="AB37" s="95"/>
      <c r="AC37" s="95"/>
      <c r="AE37" s="95"/>
      <c r="AF37" s="95"/>
      <c r="AG37" s="95"/>
      <c r="AH37" s="95"/>
      <c r="AI37" s="95"/>
    </row>
    <row r="38" spans="1:35" x14ac:dyDescent="0.25">
      <c r="A38" s="95"/>
      <c r="B38" s="95"/>
      <c r="C38" s="95"/>
      <c r="D38" s="95"/>
      <c r="F38" s="95"/>
      <c r="G38" s="95"/>
      <c r="H38" s="95"/>
      <c r="I38" s="95"/>
      <c r="K38" s="95"/>
      <c r="L38" s="95"/>
      <c r="M38" s="95"/>
      <c r="N38" s="95"/>
      <c r="P38" s="95"/>
      <c r="Q38" s="95"/>
      <c r="R38" s="95"/>
      <c r="S38" s="95"/>
      <c r="U38" s="95"/>
      <c r="V38" s="95"/>
      <c r="W38" s="95"/>
      <c r="X38" s="95"/>
      <c r="Z38" s="95"/>
      <c r="AA38" s="95"/>
      <c r="AB38" s="95"/>
      <c r="AC38" s="95"/>
      <c r="AE38" s="95"/>
      <c r="AF38" s="95"/>
      <c r="AG38" s="95"/>
      <c r="AH38" s="95"/>
      <c r="AI38" s="95"/>
    </row>
  </sheetData>
  <mergeCells count="3">
    <mergeCell ref="A11:D11"/>
    <mergeCell ref="F11:I11"/>
    <mergeCell ref="A1:AI2"/>
  </mergeCells>
  <pageMargins left="0.511811024" right="0.511811024" top="0.78740157499999996" bottom="0.78740157499999996" header="0.31496062000000002" footer="0.31496062000000002"/>
  <pageSetup paperSize="0" orientation="portrait" horizontalDpi="0" verticalDpi="0" copies="0" r:id="rId1"/>
  <drawing r:id="rId2"/>
  <legacyDrawing r:id="rId3"/>
  <oleObjects>
    <mc:AlternateContent xmlns:mc="http://schemas.openxmlformats.org/markup-compatibility/2006">
      <mc:Choice Requires="x14">
        <oleObject dvAspect="DVASPECT_ICON" link="[1]!''''" oleUpdate="OLEUPDATE_ALWAYS" shapeId="9218">
          <objectPr defaultSize="0" autoPict="0" dde="1" r:id="rId4">
            <anchor moveWithCells="1">
              <from>
                <xdr:col>0</xdr:col>
                <xdr:colOff>28575</xdr:colOff>
                <xdr:row>12</xdr:row>
                <xdr:rowOff>114300</xdr:rowOff>
              </from>
              <to>
                <xdr:col>3</xdr:col>
                <xdr:colOff>552450</xdr:colOff>
                <xdr:row>27</xdr:row>
                <xdr:rowOff>28575</xdr:rowOff>
              </to>
            </anchor>
          </objectPr>
        </oleObject>
      </mc:Choice>
      <mc:Fallback>
        <oleObject dvAspect="DVASPECT_ICON" link="[1]!''''" oleUpdate="OLEUPDATE_ALWAYS" shapeId="9218"/>
      </mc:Fallback>
    </mc:AlternateContent>
    <mc:AlternateContent xmlns:mc="http://schemas.openxmlformats.org/markup-compatibility/2006">
      <mc:Choice Requires="x14">
        <oleObject dvAspect="DVASPECT_ICON" link="[2]!''''" oleUpdate="OLEUPDATE_ALWAYS" shapeId="9219">
          <objectPr defaultSize="0" autoPict="0" dde="1" r:id="rId5">
            <anchor moveWithCells="1">
              <from>
                <xdr:col>10</xdr:col>
                <xdr:colOff>28575</xdr:colOff>
                <xdr:row>12</xdr:row>
                <xdr:rowOff>114300</xdr:rowOff>
              </from>
              <to>
                <xdr:col>13</xdr:col>
                <xdr:colOff>561975</xdr:colOff>
                <xdr:row>27</xdr:row>
                <xdr:rowOff>47625</xdr:rowOff>
              </to>
            </anchor>
          </objectPr>
        </oleObject>
      </mc:Choice>
      <mc:Fallback>
        <oleObject dvAspect="DVASPECT_ICON" link="[2]!''''" oleUpdate="OLEUPDATE_ALWAYS" shapeId="9219"/>
      </mc:Fallback>
    </mc:AlternateContent>
    <mc:AlternateContent xmlns:mc="http://schemas.openxmlformats.org/markup-compatibility/2006">
      <mc:Choice Requires="x14">
        <oleObject dvAspect="DVASPECT_ICON" link="[3]!''''" oleUpdate="OLEUPDATE_ALWAYS" shapeId="9220">
          <objectPr defaultSize="0" autoPict="0" dde="1" r:id="rId6">
            <anchor moveWithCells="1">
              <from>
                <xdr:col>25</xdr:col>
                <xdr:colOff>19050</xdr:colOff>
                <xdr:row>12</xdr:row>
                <xdr:rowOff>114300</xdr:rowOff>
              </from>
              <to>
                <xdr:col>28</xdr:col>
                <xdr:colOff>561975</xdr:colOff>
                <xdr:row>27</xdr:row>
                <xdr:rowOff>47625</xdr:rowOff>
              </to>
            </anchor>
          </objectPr>
        </oleObject>
      </mc:Choice>
      <mc:Fallback>
        <oleObject dvAspect="DVASPECT_ICON" link="[3]!''''" oleUpdate="OLEUPDATE_ALWAYS" shapeId="9220"/>
      </mc:Fallback>
    </mc:AlternateContent>
    <mc:AlternateContent xmlns:mc="http://schemas.openxmlformats.org/markup-compatibility/2006">
      <mc:Choice Requires="x14">
        <oleObject dvAspect="DVASPECT_ICON" link="[4]!''''" oleUpdate="OLEUPDATE_ALWAYS" shapeId="9221">
          <objectPr defaultSize="0" autoPict="0" dde="1" r:id="rId7">
            <anchor moveWithCells="1">
              <from>
                <xdr:col>20</xdr:col>
                <xdr:colOff>19050</xdr:colOff>
                <xdr:row>12</xdr:row>
                <xdr:rowOff>114300</xdr:rowOff>
              </from>
              <to>
                <xdr:col>23</xdr:col>
                <xdr:colOff>571500</xdr:colOff>
                <xdr:row>27</xdr:row>
                <xdr:rowOff>47625</xdr:rowOff>
              </to>
            </anchor>
          </objectPr>
        </oleObject>
      </mc:Choice>
      <mc:Fallback>
        <oleObject dvAspect="DVASPECT_ICON" link="[4]!''''" oleUpdate="OLEUPDATE_ALWAYS" shapeId="9221"/>
      </mc:Fallback>
    </mc:AlternateContent>
    <mc:AlternateContent xmlns:mc="http://schemas.openxmlformats.org/markup-compatibility/2006">
      <mc:Choice Requires="x14">
        <oleObject dvAspect="DVASPECT_ICON" link="[5]!''''" oleUpdate="OLEUPDATE_ALWAYS" shapeId="9222">
          <objectPr defaultSize="0" autoPict="0" dde="1" r:id="rId8">
            <anchor moveWithCells="1">
              <from>
                <xdr:col>15</xdr:col>
                <xdr:colOff>28575</xdr:colOff>
                <xdr:row>12</xdr:row>
                <xdr:rowOff>123825</xdr:rowOff>
              </from>
              <to>
                <xdr:col>18</xdr:col>
                <xdr:colOff>561975</xdr:colOff>
                <xdr:row>27</xdr:row>
                <xdr:rowOff>47625</xdr:rowOff>
              </to>
            </anchor>
          </objectPr>
        </oleObject>
      </mc:Choice>
      <mc:Fallback>
        <oleObject dvAspect="DVASPECT_ICON" link="[5]!''''" oleUpdate="OLEUPDATE_ALWAYS" shapeId="9222"/>
      </mc:Fallback>
    </mc:AlternateContent>
    <mc:AlternateContent xmlns:mc="http://schemas.openxmlformats.org/markup-compatibility/2006">
      <mc:Choice Requires="x14">
        <oleObject dvAspect="DVASPECT_ICON" link="[6]!''''" oleUpdate="OLEUPDATE_ALWAYS" shapeId="9223">
          <objectPr defaultSize="0" autoPict="0" dde="1" r:id="rId9">
            <anchor moveWithCells="1">
              <from>
                <xdr:col>30</xdr:col>
                <xdr:colOff>19050</xdr:colOff>
                <xdr:row>12</xdr:row>
                <xdr:rowOff>123825</xdr:rowOff>
              </from>
              <to>
                <xdr:col>34</xdr:col>
                <xdr:colOff>152400</xdr:colOff>
                <xdr:row>27</xdr:row>
                <xdr:rowOff>66675</xdr:rowOff>
              </to>
            </anchor>
          </objectPr>
        </oleObject>
      </mc:Choice>
      <mc:Fallback>
        <oleObject dvAspect="DVASPECT_ICON" link="[6]!''''" oleUpdate="OLEUPDATE_ALWAYS" shapeId="922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U26"/>
  <sheetViews>
    <sheetView showGridLines="0" workbookViewId="0"/>
  </sheetViews>
  <sheetFormatPr defaultRowHeight="24" customHeight="1" zeroHeight="1" x14ac:dyDescent="0.25"/>
  <cols>
    <col min="1" max="1" width="22.28515625" style="1" customWidth="1"/>
    <col min="2" max="2" width="9.5703125" style="36" customWidth="1"/>
    <col min="3" max="3" width="10.5703125" style="36" customWidth="1"/>
    <col min="4" max="4" width="18.42578125" style="36" customWidth="1"/>
    <col min="5" max="5" width="27.7109375" style="1" customWidth="1"/>
    <col min="6" max="6" width="11.5703125" style="36" customWidth="1"/>
    <col min="7" max="7" width="12.5703125" style="36" customWidth="1"/>
    <col min="8" max="16384" width="9.140625" style="1"/>
  </cols>
  <sheetData>
    <row r="1" spans="1:21" ht="45.75" thickBot="1" x14ac:dyDescent="0.3">
      <c r="A1" s="10" t="s">
        <v>434</v>
      </c>
      <c r="B1" s="10" t="s">
        <v>435</v>
      </c>
      <c r="C1" s="10" t="s">
        <v>1333</v>
      </c>
      <c r="D1" s="10" t="s">
        <v>3</v>
      </c>
      <c r="E1" s="10" t="s">
        <v>424</v>
      </c>
      <c r="F1" s="10" t="s">
        <v>432</v>
      </c>
      <c r="G1" s="10" t="s">
        <v>433</v>
      </c>
      <c r="L1" s="161" t="s">
        <v>425</v>
      </c>
      <c r="M1" s="161"/>
      <c r="N1" s="161"/>
      <c r="O1" s="161"/>
      <c r="P1" s="161"/>
      <c r="Q1" s="161"/>
      <c r="R1" s="161"/>
      <c r="S1" s="161"/>
      <c r="T1" s="161"/>
      <c r="U1" s="161"/>
    </row>
    <row r="2" spans="1:21" ht="24" customHeight="1" thickBot="1" x14ac:dyDescent="0.3">
      <c r="A2" s="5" t="s">
        <v>426</v>
      </c>
      <c r="B2" s="38">
        <v>0.1</v>
      </c>
      <c r="C2" s="39" t="e">
        <f>'Automatização dos Questionários'!E4</f>
        <v>#VALUE!</v>
      </c>
      <c r="D2" s="39" t="e">
        <f t="shared" ref="D2:D8" si="0">C2*B2</f>
        <v>#VALUE!</v>
      </c>
      <c r="E2" s="2" t="e">
        <f>IF(C2&lt;50,"C: Baixo nível de adequação",IF(AND(C2&lt;60,C2&gt;=50),"C+: Em fase de adequação",IF(AND(C2&lt;75,C2&gt;=60),"B: Efetiva",IF(AND(C2&lt;90,C2&gt;=75),"B+: Muito efetiva","A: Altamente efetiva"))))</f>
        <v>#VALUE!</v>
      </c>
      <c r="F2" s="37" t="e">
        <f>IF(E2="C: Baixo nível de adequação","Crítico",IF(E2="C+: Em fase de adequação","Baixo",IF(E2="B: Efetiva","Razoável",IF(E2="B+: Muito efetiva","Bom","Ótimo"))))</f>
        <v>#VALUE!</v>
      </c>
      <c r="G2" s="40" t="e">
        <f>IF(F2="Crítico",1,IF(F2="Baixo",2,IF(F2="Razoável",3,IF(F2="Bom",4,5))))</f>
        <v>#VALUE!</v>
      </c>
    </row>
    <row r="3" spans="1:21" ht="24" customHeight="1" thickBot="1" x14ac:dyDescent="0.3">
      <c r="A3" s="4" t="s">
        <v>427</v>
      </c>
      <c r="B3" s="38">
        <v>0.1</v>
      </c>
      <c r="C3" s="39">
        <f>'Automatização dos Questionários'!E13</f>
        <v>100</v>
      </c>
      <c r="D3" s="39">
        <f t="shared" si="0"/>
        <v>10</v>
      </c>
      <c r="E3" s="2" t="str">
        <f t="shared" ref="E3:E8" si="1">IF(C3&lt;50,"C: Baixo nível de adequação",IF(AND(C3&lt;60,C3&gt;=50),"C+: Em fase de adequação",IF(AND(C3&lt;75,C3&gt;=60),"B: Efetiva",IF(AND(C3&lt;90,C3&gt;=75),"B+: Muito efetiva","A: Altamente efetiva"))))</f>
        <v>A: Altamente efetiva</v>
      </c>
      <c r="F3" s="37" t="str">
        <f t="shared" ref="F3:F8" si="2">IF(E3="C: Baixo nível de adequação","Crítico",IF(E3="C+: Em fase de adequação","Baixo",IF(E3="B: Efetiva","Razoável",IF(E3="B+: Muito efetiva","Bom","Ótimo"))))</f>
        <v>Ótimo</v>
      </c>
      <c r="G3" s="40">
        <f t="shared" ref="G3:G8" si="3">IF(F3="Crítico",1,IF(F3="Baixo",2,IF(F3="Razoável",3,IF(F3="Bom",4,5))))</f>
        <v>5</v>
      </c>
    </row>
    <row r="4" spans="1:21" ht="24" customHeight="1" thickBot="1" x14ac:dyDescent="0.3">
      <c r="A4" s="3" t="s">
        <v>428</v>
      </c>
      <c r="B4" s="38">
        <v>0.2</v>
      </c>
      <c r="C4" s="39" t="e">
        <f>'Automatização dos Questionários'!E22</f>
        <v>#VALUE!</v>
      </c>
      <c r="D4" s="39" t="e">
        <f t="shared" si="0"/>
        <v>#VALUE!</v>
      </c>
      <c r="E4" s="2" t="e">
        <f t="shared" si="1"/>
        <v>#VALUE!</v>
      </c>
      <c r="F4" s="37" t="e">
        <f t="shared" si="2"/>
        <v>#VALUE!</v>
      </c>
      <c r="G4" s="40" t="e">
        <f t="shared" si="3"/>
        <v>#VALUE!</v>
      </c>
    </row>
    <row r="5" spans="1:21" ht="24" customHeight="1" thickBot="1" x14ac:dyDescent="0.3">
      <c r="A5" s="7" t="s">
        <v>429</v>
      </c>
      <c r="B5" s="38">
        <v>0.2</v>
      </c>
      <c r="C5" s="39" t="e">
        <f>'Automatização dos Questionários'!E32</f>
        <v>#VALUE!</v>
      </c>
      <c r="D5" s="39" t="e">
        <f t="shared" si="0"/>
        <v>#VALUE!</v>
      </c>
      <c r="E5" s="2" t="e">
        <f t="shared" si="1"/>
        <v>#VALUE!</v>
      </c>
      <c r="F5" s="37" t="e">
        <f t="shared" si="2"/>
        <v>#VALUE!</v>
      </c>
      <c r="G5" s="40" t="e">
        <f t="shared" si="3"/>
        <v>#VALUE!</v>
      </c>
    </row>
    <row r="6" spans="1:21" ht="24" customHeight="1" thickBot="1" x14ac:dyDescent="0.3">
      <c r="A6" s="6" t="s">
        <v>430</v>
      </c>
      <c r="B6" s="38">
        <v>0.2</v>
      </c>
      <c r="C6" s="39" t="e">
        <f>'Automatização dos Questionários'!E41</f>
        <v>#VALUE!</v>
      </c>
      <c r="D6" s="39" t="e">
        <f t="shared" si="0"/>
        <v>#VALUE!</v>
      </c>
      <c r="E6" s="2" t="e">
        <f t="shared" si="1"/>
        <v>#VALUE!</v>
      </c>
      <c r="F6" s="37" t="e">
        <f t="shared" si="2"/>
        <v>#VALUE!</v>
      </c>
      <c r="G6" s="40" t="e">
        <f t="shared" si="3"/>
        <v>#VALUE!</v>
      </c>
    </row>
    <row r="7" spans="1:21" ht="24" customHeight="1" thickBot="1" x14ac:dyDescent="0.3">
      <c r="A7" s="8" t="s">
        <v>431</v>
      </c>
      <c r="B7" s="38">
        <v>0.1</v>
      </c>
      <c r="C7" s="39" t="e">
        <f>'Automatização dos Questionários'!E51</f>
        <v>#VALUE!</v>
      </c>
      <c r="D7" s="39" t="e">
        <f t="shared" si="0"/>
        <v>#VALUE!</v>
      </c>
      <c r="E7" s="2" t="e">
        <f t="shared" si="1"/>
        <v>#VALUE!</v>
      </c>
      <c r="F7" s="37" t="e">
        <f t="shared" si="2"/>
        <v>#VALUE!</v>
      </c>
      <c r="G7" s="40" t="e">
        <f t="shared" si="3"/>
        <v>#VALUE!</v>
      </c>
    </row>
    <row r="8" spans="1:21" ht="24" customHeight="1" thickBot="1" x14ac:dyDescent="0.3">
      <c r="A8" s="9" t="s">
        <v>436</v>
      </c>
      <c r="B8" s="38">
        <v>0.1</v>
      </c>
      <c r="C8" s="39">
        <f>'Automatização dos Questionários'!E61</f>
        <v>0</v>
      </c>
      <c r="D8" s="39">
        <f t="shared" si="0"/>
        <v>0</v>
      </c>
      <c r="E8" s="2" t="str">
        <f t="shared" si="1"/>
        <v>C: Baixo nível de adequação</v>
      </c>
      <c r="F8" s="37" t="str">
        <f t="shared" si="2"/>
        <v>Crítico</v>
      </c>
      <c r="G8" s="40">
        <f t="shared" si="3"/>
        <v>1</v>
      </c>
    </row>
    <row r="9" spans="1:21" ht="24" customHeight="1" thickBot="1" x14ac:dyDescent="0.3">
      <c r="A9" s="159" t="s">
        <v>437</v>
      </c>
      <c r="B9" s="160"/>
      <c r="C9" s="160"/>
      <c r="D9" s="130" t="e">
        <f>((C4*B4)+(C5*B5)+(C2*B2)+(C3*B3)+(C7*B7)+(C6*B6)+(C8*B8))/100</f>
        <v>#VALUE!</v>
      </c>
      <c r="E9" s="2"/>
      <c r="F9" s="37"/>
      <c r="G9" s="37"/>
    </row>
    <row r="10" spans="1:21" ht="24" customHeight="1" x14ac:dyDescent="0.25"/>
    <row r="11" spans="1:21" ht="24" customHeight="1" x14ac:dyDescent="0.25"/>
    <row r="12" spans="1:21" ht="24" customHeight="1" x14ac:dyDescent="0.25"/>
    <row r="13" spans="1:21" ht="24" customHeight="1" x14ac:dyDescent="0.25"/>
    <row r="14" spans="1:21" ht="24" customHeight="1" x14ac:dyDescent="0.25"/>
    <row r="15" spans="1:21" ht="24" customHeight="1" x14ac:dyDescent="0.25"/>
    <row r="16" spans="1:21" ht="24" customHeight="1" x14ac:dyDescent="0.25"/>
    <row r="17" ht="24" customHeight="1" x14ac:dyDescent="0.25"/>
    <row r="18" ht="24" customHeight="1" x14ac:dyDescent="0.25"/>
    <row r="19" ht="24" customHeight="1" x14ac:dyDescent="0.25"/>
    <row r="20" ht="24" customHeight="1" x14ac:dyDescent="0.25"/>
    <row r="21" ht="24" customHeight="1" x14ac:dyDescent="0.25"/>
    <row r="22" ht="24" customHeight="1" x14ac:dyDescent="0.25"/>
    <row r="23" ht="24" customHeight="1" x14ac:dyDescent="0.25"/>
    <row r="24" ht="24" customHeight="1" x14ac:dyDescent="0.25"/>
    <row r="25" ht="24" customHeight="1" x14ac:dyDescent="0.25"/>
    <row r="26" ht="24" customHeight="1" x14ac:dyDescent="0.25"/>
  </sheetData>
  <mergeCells count="2">
    <mergeCell ref="A9:C9"/>
    <mergeCell ref="L1:U1"/>
  </mergeCells>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6"/>
  <dimension ref="A1:AE38"/>
  <sheetViews>
    <sheetView workbookViewId="0">
      <selection sqref="A1:AD2"/>
    </sheetView>
  </sheetViews>
  <sheetFormatPr defaultColWidth="0" defaultRowHeight="15" zeroHeight="1" x14ac:dyDescent="0.25"/>
  <cols>
    <col min="1" max="30" width="9.140625" style="95" customWidth="1"/>
    <col min="31" max="31" width="0" style="95" hidden="1" customWidth="1"/>
    <col min="32" max="16384" width="9.140625" style="95" hidden="1"/>
  </cols>
  <sheetData>
    <row r="1" spans="1:30" ht="15" customHeight="1" x14ac:dyDescent="0.25">
      <c r="A1" s="162" t="s">
        <v>1303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row>
    <row r="2" spans="1:30" ht="31.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row>
    <row r="3" spans="1:30" x14ac:dyDescent="0.25"/>
    <row r="4" spans="1:30" x14ac:dyDescent="0.25"/>
    <row r="5" spans="1:30" x14ac:dyDescent="0.25"/>
    <row r="6" spans="1:30" x14ac:dyDescent="0.25"/>
    <row r="7" spans="1:30" x14ac:dyDescent="0.25"/>
    <row r="8" spans="1:30" x14ac:dyDescent="0.25"/>
    <row r="9" spans="1:30" x14ac:dyDescent="0.25"/>
    <row r="10" spans="1:30" x14ac:dyDescent="0.25"/>
    <row r="11" spans="1:30" x14ac:dyDescent="0.25"/>
    <row r="12" spans="1:30" x14ac:dyDescent="0.25"/>
    <row r="13" spans="1:30" x14ac:dyDescent="0.25"/>
    <row r="14" spans="1:30" x14ac:dyDescent="0.25"/>
    <row r="15" spans="1:30" x14ac:dyDescent="0.25"/>
    <row r="16" spans="1:3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mergeCells count="1">
    <mergeCell ref="A1:AD2"/>
  </mergeCells>
  <pageMargins left="0.511811024" right="0.511811024" top="0.78740157499999996" bottom="0.78740157499999996" header="0.31496062000000002" footer="0.31496062000000002"/>
  <pageSetup paperSize="0" orientation="portrait" horizontalDpi="0" verticalDpi="0" copies="0"/>
  <drawing r:id="rId1"/>
  <legacyDrawing r:id="rId2"/>
  <oleObjects>
    <mc:AlternateContent xmlns:mc="http://schemas.openxmlformats.org/markup-compatibility/2006">
      <mc:Choice Requires="x14">
        <oleObject progId="AcroExch.Document.11" dvAspect="DVASPECT_ICON" link="[7]!''''" oleUpdate="OLEUPDATE_ALWAYS" shapeId="5126">
          <objectPr defaultSize="0" autoPict="0" dde="1" r:id="rId3">
            <anchor moveWithCells="1">
              <from>
                <xdr:col>10</xdr:col>
                <xdr:colOff>238125</xdr:colOff>
                <xdr:row>2</xdr:row>
                <xdr:rowOff>19050</xdr:rowOff>
              </from>
              <to>
                <xdr:col>19</xdr:col>
                <xdr:colOff>438150</xdr:colOff>
                <xdr:row>37</xdr:row>
                <xdr:rowOff>161925</xdr:rowOff>
              </to>
            </anchor>
          </objectPr>
        </oleObject>
      </mc:Choice>
      <mc:Fallback>
        <oleObject progId="AcroExch.Document.11" dvAspect="DVASPECT_ICON" link="[7]!''''" oleUpdate="OLEUPDATE_ALWAYS" shapeId="512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AC38"/>
  <sheetViews>
    <sheetView showGridLines="0" zoomScaleNormal="100" workbookViewId="0"/>
  </sheetViews>
  <sheetFormatPr defaultColWidth="0" defaultRowHeight="15" zeroHeight="1" x14ac:dyDescent="0.25"/>
  <cols>
    <col min="1" max="29" width="9.140625" customWidth="1"/>
    <col min="30"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Automatização dos Questionários</vt:lpstr>
      <vt:lpstr>Pontuação Obtida no IEGE</vt:lpstr>
      <vt:lpstr>Comprovantes dos Envios</vt:lpstr>
      <vt:lpstr>Cálculos das Dimensões do IEGE</vt:lpstr>
      <vt:lpstr>Manual IEGE</vt:lpstr>
      <vt:lpstr>Atribuição Pesos às Dimensões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BUSTAMANTE MAGALHÃES</dc:creator>
  <cp:lastModifiedBy>CAMILA MARIA DE ANDRADE TOLENTINO</cp:lastModifiedBy>
  <dcterms:created xsi:type="dcterms:W3CDTF">2018-03-20T14:17:33Z</dcterms:created>
  <dcterms:modified xsi:type="dcterms:W3CDTF">2018-05-15T14:55:15Z</dcterms:modified>
</cp:coreProperties>
</file>